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filterPrivacy="1" defaultThemeVersion="124226"/>
  <xr:revisionPtr revIDLastSave="0" documentId="8_{EC2D3320-5B6D-954B-B2D4-DDA5CC8C4F0A}" xr6:coauthVersionLast="45" xr6:coauthVersionMax="45" xr10:uidLastSave="{00000000-0000-0000-0000-000000000000}"/>
  <bookViews>
    <workbookView xWindow="0" yWindow="460" windowWidth="20740" windowHeight="11160" tabRatio="703" activeTab="1" xr2:uid="{00000000-000D-0000-FFFF-FFFF00000000}"/>
  </bookViews>
  <sheets>
    <sheet name="Диаграмма1" sheetId="13" r:id="rId1"/>
    <sheet name="TOTAL" sheetId="12" r:id="rId2"/>
    <sheet name="Vîrsta 1-2 ani" sheetId="4" r:id="rId3"/>
    <sheet name="Vîrsta 3-4 ani" sheetId="9" r:id="rId4"/>
    <sheet name="Vîrsta 5-7 ani" sheetId="11" r:id="rId5"/>
  </sheets>
  <definedNames>
    <definedName name="_xlnm.Print_Titles" localSheetId="2">'Vîrsta 1-2 ani'!$1:$4</definedName>
    <definedName name="_xlnm.Print_Area" localSheetId="2">'Vîrsta 1-2 ani'!$A$2:$AJ$110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109" i="11" l="1"/>
  <c r="X109" i="11"/>
  <c r="W109" i="11"/>
  <c r="V109" i="11"/>
  <c r="U109" i="11"/>
  <c r="T109" i="11"/>
  <c r="S109" i="11"/>
  <c r="R109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9" i="11"/>
  <c r="C109" i="11"/>
  <c r="Y108" i="11"/>
  <c r="X108" i="11"/>
  <c r="W108" i="11"/>
  <c r="V108" i="11"/>
  <c r="U108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D108" i="11"/>
  <c r="C108" i="11"/>
  <c r="Y107" i="11"/>
  <c r="X107" i="11"/>
  <c r="W107" i="11"/>
  <c r="V107" i="11"/>
  <c r="U107" i="11"/>
  <c r="T107" i="11"/>
  <c r="S107" i="11"/>
  <c r="R107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E107" i="11"/>
  <c r="D107" i="11"/>
  <c r="C107" i="11"/>
  <c r="Y106" i="11"/>
  <c r="X106" i="11"/>
  <c r="W106" i="11"/>
  <c r="V106" i="11"/>
  <c r="U106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D106" i="11"/>
  <c r="C106" i="11"/>
  <c r="Y104" i="11"/>
  <c r="X104" i="11"/>
  <c r="W104" i="11"/>
  <c r="V104" i="11"/>
  <c r="U104" i="11"/>
  <c r="T104" i="11"/>
  <c r="S104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E104" i="11"/>
  <c r="D104" i="11"/>
  <c r="C104" i="1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3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D102" i="11"/>
  <c r="C102" i="11"/>
  <c r="Y101" i="11"/>
  <c r="X101" i="11"/>
  <c r="W101" i="11"/>
  <c r="V101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D101" i="11"/>
  <c r="C101" i="11"/>
  <c r="Y99" i="11"/>
  <c r="X99" i="11"/>
  <c r="W99" i="11"/>
  <c r="V99" i="11"/>
  <c r="U99" i="11"/>
  <c r="T99" i="11"/>
  <c r="S99" i="11"/>
  <c r="R99" i="11"/>
  <c r="Q99" i="11"/>
  <c r="P99" i="11"/>
  <c r="O99" i="11"/>
  <c r="N99" i="11"/>
  <c r="M99" i="11"/>
  <c r="L99" i="11"/>
  <c r="K99" i="11"/>
  <c r="J99" i="11"/>
  <c r="I99" i="11"/>
  <c r="H99" i="11"/>
  <c r="G99" i="11"/>
  <c r="F99" i="11"/>
  <c r="E99" i="11"/>
  <c r="D99" i="11"/>
  <c r="C99" i="11"/>
  <c r="Y98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C98" i="11"/>
  <c r="Y97" i="11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C97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Y89" i="11"/>
  <c r="X89" i="11"/>
  <c r="W89" i="11"/>
  <c r="V89" i="11"/>
  <c r="U89" i="11"/>
  <c r="T89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Y79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Y76" i="11"/>
  <c r="X76" i="11"/>
  <c r="W76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C76" i="11"/>
  <c r="Y75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Y71" i="11"/>
  <c r="X71" i="11"/>
  <c r="W71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C71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Y69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Y65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Y101" i="9"/>
  <c r="X101" i="9"/>
  <c r="W101" i="9"/>
  <c r="V101" i="9"/>
  <c r="U101" i="9"/>
  <c r="T101" i="9"/>
  <c r="S101" i="9"/>
  <c r="R101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Y99" i="9"/>
  <c r="X99" i="9"/>
  <c r="W99" i="9"/>
  <c r="V99" i="9"/>
  <c r="U99" i="9"/>
  <c r="T99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Y97" i="9"/>
  <c r="X97" i="9"/>
  <c r="W97" i="9"/>
  <c r="V97" i="9"/>
  <c r="U97" i="9"/>
  <c r="T97" i="9"/>
  <c r="S97" i="9"/>
  <c r="R97" i="9"/>
  <c r="Q97" i="9"/>
  <c r="P97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Y89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Y71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8" i="4"/>
  <c r="Y100" i="11"/>
  <c r="U100" i="11"/>
  <c r="M100" i="11"/>
  <c r="I100" i="11"/>
  <c r="G100" i="11"/>
  <c r="E100" i="11"/>
  <c r="Y95" i="11"/>
  <c r="P95" i="11"/>
  <c r="O95" i="11"/>
  <c r="M95" i="11"/>
  <c r="I95" i="11"/>
  <c r="Y94" i="11"/>
  <c r="M94" i="11"/>
  <c r="K94" i="11"/>
  <c r="Y92" i="11"/>
  <c r="X92" i="11"/>
  <c r="V92" i="11"/>
  <c r="S92" i="11"/>
  <c r="R92" i="11"/>
  <c r="Q92" i="11"/>
  <c r="P92" i="11"/>
  <c r="N92" i="11"/>
  <c r="H92" i="11"/>
  <c r="G92" i="11"/>
  <c r="D92" i="11"/>
  <c r="Y85" i="11"/>
  <c r="W85" i="11"/>
  <c r="U85" i="11"/>
  <c r="R85" i="11"/>
  <c r="N85" i="11"/>
  <c r="Y84" i="11"/>
  <c r="X84" i="11"/>
  <c r="W84" i="11"/>
  <c r="U84" i="11"/>
  <c r="S84" i="11"/>
  <c r="R84" i="11"/>
  <c r="P84" i="11"/>
  <c r="O84" i="11"/>
  <c r="N84" i="11"/>
  <c r="M84" i="11"/>
  <c r="K84" i="11"/>
  <c r="I84" i="11"/>
  <c r="H84" i="11"/>
  <c r="F84" i="11"/>
  <c r="E84" i="11"/>
  <c r="D84" i="11"/>
  <c r="Y62" i="11"/>
  <c r="X62" i="11"/>
  <c r="W62" i="11"/>
  <c r="V62" i="11"/>
  <c r="U62" i="11"/>
  <c r="S62" i="11"/>
  <c r="R62" i="11"/>
  <c r="Q62" i="11"/>
  <c r="P62" i="11"/>
  <c r="N62" i="11"/>
  <c r="M62" i="11"/>
  <c r="L62" i="11"/>
  <c r="J62" i="11"/>
  <c r="I62" i="11"/>
  <c r="H62" i="11"/>
  <c r="G62" i="11"/>
  <c r="F62" i="11"/>
  <c r="D62" i="11"/>
  <c r="Y14" i="11"/>
  <c r="X14" i="11"/>
  <c r="W14" i="11"/>
  <c r="V14" i="11"/>
  <c r="R14" i="11"/>
  <c r="P14" i="11"/>
  <c r="H14" i="11"/>
  <c r="F14" i="11"/>
  <c r="D14" i="11"/>
  <c r="Y13" i="11"/>
  <c r="W13" i="11"/>
  <c r="U13" i="11"/>
  <c r="R13" i="11"/>
  <c r="K13" i="11"/>
  <c r="H13" i="11"/>
  <c r="Y12" i="11"/>
  <c r="X12" i="11"/>
  <c r="V12" i="11"/>
  <c r="U12" i="11"/>
  <c r="T12" i="11"/>
  <c r="S12" i="11"/>
  <c r="Q12" i="11"/>
  <c r="P12" i="11"/>
  <c r="N12" i="11"/>
  <c r="M12" i="11"/>
  <c r="L12" i="11"/>
  <c r="K12" i="11"/>
  <c r="J12" i="11"/>
  <c r="I12" i="11"/>
  <c r="F12" i="11"/>
  <c r="D12" i="11"/>
  <c r="Y11" i="11"/>
  <c r="X11" i="11"/>
  <c r="W11" i="11"/>
  <c r="U11" i="11"/>
  <c r="S11" i="11"/>
  <c r="Q11" i="11"/>
  <c r="O11" i="11"/>
  <c r="N11" i="11"/>
  <c r="M11" i="11"/>
  <c r="L11" i="11"/>
  <c r="I11" i="11"/>
  <c r="G11" i="11"/>
  <c r="F11" i="11"/>
  <c r="E11" i="11"/>
  <c r="D11" i="11"/>
  <c r="Y10" i="11"/>
  <c r="X10" i="11"/>
  <c r="T10" i="11"/>
  <c r="Q10" i="11"/>
  <c r="O10" i="11"/>
  <c r="N10" i="11"/>
  <c r="M10" i="11"/>
  <c r="J10" i="11"/>
  <c r="I10" i="11"/>
  <c r="G10" i="11"/>
  <c r="E10" i="11"/>
  <c r="D10" i="11"/>
  <c r="Y9" i="11"/>
  <c r="W9" i="11"/>
  <c r="V9" i="11"/>
  <c r="U9" i="11"/>
  <c r="Q9" i="11"/>
  <c r="F9" i="11"/>
  <c r="Y8" i="11"/>
  <c r="W8" i="11"/>
  <c r="S8" i="11"/>
  <c r="R8" i="11"/>
  <c r="O8" i="11"/>
  <c r="M8" i="11"/>
  <c r="K8" i="11"/>
  <c r="J8" i="11"/>
  <c r="F8" i="11"/>
  <c r="Y100" i="9"/>
  <c r="V100" i="9"/>
  <c r="P100" i="9"/>
  <c r="L100" i="9"/>
  <c r="I100" i="9"/>
  <c r="E100" i="9"/>
  <c r="Y95" i="9"/>
  <c r="X95" i="9"/>
  <c r="U95" i="9"/>
  <c r="P95" i="9"/>
  <c r="K95" i="9"/>
  <c r="I95" i="9"/>
  <c r="Y94" i="9"/>
  <c r="M94" i="9"/>
  <c r="Y92" i="9"/>
  <c r="X92" i="9"/>
  <c r="V92" i="9"/>
  <c r="U92" i="9"/>
  <c r="S92" i="9"/>
  <c r="R92" i="9"/>
  <c r="Q92" i="9"/>
  <c r="P92" i="9"/>
  <c r="N92" i="9"/>
  <c r="H92" i="9"/>
  <c r="G92" i="9"/>
  <c r="Y85" i="9"/>
  <c r="U85" i="9"/>
  <c r="M85" i="9"/>
  <c r="L85" i="9"/>
  <c r="I85" i="9"/>
  <c r="H85" i="9"/>
  <c r="Y84" i="9"/>
  <c r="X84" i="9"/>
  <c r="W84" i="9"/>
  <c r="U84" i="9"/>
  <c r="S84" i="9"/>
  <c r="R84" i="9"/>
  <c r="P84" i="9"/>
  <c r="N84" i="9"/>
  <c r="M84" i="9"/>
  <c r="K84" i="9"/>
  <c r="I84" i="9"/>
  <c r="H84" i="9"/>
  <c r="G84" i="9"/>
  <c r="F84" i="9"/>
  <c r="E84" i="9"/>
  <c r="D84" i="9"/>
  <c r="Y62" i="9"/>
  <c r="X62" i="9"/>
  <c r="W62" i="9"/>
  <c r="V62" i="9"/>
  <c r="U62" i="9"/>
  <c r="S62" i="9"/>
  <c r="R62" i="9"/>
  <c r="Q62" i="9"/>
  <c r="P62" i="9"/>
  <c r="N62" i="9"/>
  <c r="M62" i="9"/>
  <c r="L62" i="9"/>
  <c r="J62" i="9"/>
  <c r="I62" i="9"/>
  <c r="H62" i="9"/>
  <c r="G62" i="9"/>
  <c r="D62" i="9"/>
  <c r="Y14" i="9"/>
  <c r="X14" i="9"/>
  <c r="H14" i="9"/>
  <c r="F14" i="9"/>
  <c r="D14" i="9"/>
  <c r="Y13" i="9"/>
  <c r="U13" i="9"/>
  <c r="R13" i="9"/>
  <c r="O13" i="9"/>
  <c r="K13" i="9"/>
  <c r="H13" i="9"/>
  <c r="E13" i="9"/>
  <c r="Y12" i="9"/>
  <c r="X12" i="9"/>
  <c r="V12" i="9"/>
  <c r="U12" i="9"/>
  <c r="T12" i="9"/>
  <c r="S12" i="9"/>
  <c r="Q12" i="9"/>
  <c r="P12" i="9"/>
  <c r="N12" i="9"/>
  <c r="M12" i="9"/>
  <c r="L12" i="9"/>
  <c r="J12" i="9"/>
  <c r="I12" i="9"/>
  <c r="F12" i="9"/>
  <c r="D12" i="9"/>
  <c r="Y11" i="9"/>
  <c r="X11" i="9"/>
  <c r="W11" i="9"/>
  <c r="S11" i="9"/>
  <c r="Q11" i="9"/>
  <c r="O11" i="9"/>
  <c r="N11" i="9"/>
  <c r="M11" i="9"/>
  <c r="L11" i="9"/>
  <c r="I11" i="9"/>
  <c r="G11" i="9"/>
  <c r="E11" i="9"/>
  <c r="D11" i="9"/>
  <c r="Y10" i="9"/>
  <c r="X10" i="9"/>
  <c r="V10" i="9"/>
  <c r="U10" i="9"/>
  <c r="R10" i="9"/>
  <c r="Q10" i="9"/>
  <c r="O10" i="9"/>
  <c r="N10" i="9"/>
  <c r="J10" i="9"/>
  <c r="I10" i="9"/>
  <c r="H10" i="9"/>
  <c r="G10" i="9"/>
  <c r="E10" i="9"/>
  <c r="D10" i="9"/>
  <c r="Y9" i="9"/>
  <c r="Q9" i="9"/>
  <c r="M9" i="9"/>
  <c r="F9" i="9"/>
  <c r="Y8" i="9"/>
  <c r="W8" i="9"/>
  <c r="S8" i="9"/>
  <c r="R8" i="9"/>
  <c r="M8" i="9"/>
  <c r="L8" i="9"/>
  <c r="K8" i="9"/>
  <c r="J8" i="9"/>
  <c r="G8" i="9"/>
  <c r="F8" i="9"/>
  <c r="E8" i="9"/>
  <c r="Y100" i="4"/>
  <c r="X100" i="4"/>
  <c r="X100" i="11" s="1"/>
  <c r="W100" i="4"/>
  <c r="W100" i="11" s="1"/>
  <c r="V100" i="4"/>
  <c r="V100" i="11" s="1"/>
  <c r="U100" i="4"/>
  <c r="U100" i="9" s="1"/>
  <c r="T100" i="4"/>
  <c r="T100" i="11" s="1"/>
  <c r="S100" i="4"/>
  <c r="S100" i="11" s="1"/>
  <c r="R100" i="4"/>
  <c r="R100" i="11" s="1"/>
  <c r="Q100" i="4"/>
  <c r="Q100" i="11" s="1"/>
  <c r="P100" i="4"/>
  <c r="P100" i="11" s="1"/>
  <c r="O100" i="4"/>
  <c r="O100" i="11" s="1"/>
  <c r="N100" i="4"/>
  <c r="N100" i="11" s="1"/>
  <c r="M100" i="4"/>
  <c r="M100" i="9" s="1"/>
  <c r="L100" i="4"/>
  <c r="L100" i="11" s="1"/>
  <c r="K100" i="4"/>
  <c r="K100" i="11" s="1"/>
  <c r="J100" i="4"/>
  <c r="J100" i="11" s="1"/>
  <c r="I100" i="4"/>
  <c r="H100" i="4"/>
  <c r="H100" i="9" s="1"/>
  <c r="G100" i="4"/>
  <c r="G100" i="9" s="1"/>
  <c r="F100" i="4"/>
  <c r="F100" i="11" s="1"/>
  <c r="E100" i="4"/>
  <c r="D100" i="4"/>
  <c r="D100" i="11" s="1"/>
  <c r="Y95" i="4"/>
  <c r="X95" i="4"/>
  <c r="X95" i="11" s="1"/>
  <c r="W95" i="4"/>
  <c r="W95" i="11" s="1"/>
  <c r="V95" i="4"/>
  <c r="V95" i="11" s="1"/>
  <c r="U95" i="4"/>
  <c r="U95" i="11" s="1"/>
  <c r="T95" i="4"/>
  <c r="T95" i="9" s="1"/>
  <c r="S95" i="4"/>
  <c r="S95" i="11" s="1"/>
  <c r="R95" i="4"/>
  <c r="R95" i="11" s="1"/>
  <c r="Q95" i="4"/>
  <c r="Q95" i="11" s="1"/>
  <c r="P95" i="4"/>
  <c r="O95" i="4"/>
  <c r="O95" i="9" s="1"/>
  <c r="N95" i="4"/>
  <c r="N95" i="11" s="1"/>
  <c r="M95" i="4"/>
  <c r="M95" i="9" s="1"/>
  <c r="L95" i="4"/>
  <c r="L95" i="11" s="1"/>
  <c r="K95" i="4"/>
  <c r="K95" i="11" s="1"/>
  <c r="J95" i="4"/>
  <c r="J95" i="11" s="1"/>
  <c r="I95" i="4"/>
  <c r="H95" i="4"/>
  <c r="H95" i="9" s="1"/>
  <c r="G95" i="4"/>
  <c r="G95" i="11" s="1"/>
  <c r="F95" i="4"/>
  <c r="F95" i="11" s="1"/>
  <c r="E95" i="4"/>
  <c r="E95" i="11" s="1"/>
  <c r="D95" i="4"/>
  <c r="D95" i="9" s="1"/>
  <c r="Y94" i="4"/>
  <c r="X94" i="4"/>
  <c r="X94" i="11" s="1"/>
  <c r="W94" i="4"/>
  <c r="W94" i="11" s="1"/>
  <c r="V94" i="4"/>
  <c r="V94" i="11" s="1"/>
  <c r="U94" i="4"/>
  <c r="U94" i="11" s="1"/>
  <c r="T94" i="4"/>
  <c r="T94" i="9" s="1"/>
  <c r="S94" i="4"/>
  <c r="S94" i="11" s="1"/>
  <c r="R94" i="4"/>
  <c r="R94" i="11" s="1"/>
  <c r="Q94" i="4"/>
  <c r="Q94" i="11" s="1"/>
  <c r="P94" i="4"/>
  <c r="P94" i="11" s="1"/>
  <c r="O94" i="4"/>
  <c r="O94" i="11" s="1"/>
  <c r="N94" i="4"/>
  <c r="N94" i="9" s="1"/>
  <c r="M94" i="4"/>
  <c r="L94" i="4"/>
  <c r="L94" i="9" s="1"/>
  <c r="K94" i="4"/>
  <c r="K94" i="9" s="1"/>
  <c r="J94" i="4"/>
  <c r="J94" i="11" s="1"/>
  <c r="I94" i="4"/>
  <c r="I94" i="9" s="1"/>
  <c r="H94" i="4"/>
  <c r="H94" i="11" s="1"/>
  <c r="G94" i="4"/>
  <c r="G94" i="11" s="1"/>
  <c r="F94" i="4"/>
  <c r="F94" i="9" s="1"/>
  <c r="E94" i="4"/>
  <c r="E94" i="11" s="1"/>
  <c r="D94" i="4"/>
  <c r="D94" i="11" s="1"/>
  <c r="Y92" i="4"/>
  <c r="X92" i="4"/>
  <c r="W92" i="4"/>
  <c r="W92" i="11" s="1"/>
  <c r="V92" i="4"/>
  <c r="U92" i="4"/>
  <c r="U92" i="11" s="1"/>
  <c r="T92" i="4"/>
  <c r="T92" i="11" s="1"/>
  <c r="S92" i="4"/>
  <c r="R92" i="4"/>
  <c r="Q92" i="4"/>
  <c r="P92" i="4"/>
  <c r="O92" i="4"/>
  <c r="O92" i="9" s="1"/>
  <c r="N92" i="4"/>
  <c r="M92" i="4"/>
  <c r="M92" i="9" s="1"/>
  <c r="L92" i="4"/>
  <c r="L92" i="11" s="1"/>
  <c r="K92" i="4"/>
  <c r="K92" i="11" s="1"/>
  <c r="J92" i="4"/>
  <c r="J92" i="11" s="1"/>
  <c r="I92" i="4"/>
  <c r="I92" i="9" s="1"/>
  <c r="H92" i="4"/>
  <c r="G92" i="4"/>
  <c r="F92" i="4"/>
  <c r="F92" i="11" s="1"/>
  <c r="E92" i="4"/>
  <c r="E92" i="11" s="1"/>
  <c r="D92" i="4"/>
  <c r="D92" i="9" s="1"/>
  <c r="Y85" i="4"/>
  <c r="X85" i="4"/>
  <c r="X85" i="11" s="1"/>
  <c r="W85" i="4"/>
  <c r="W85" i="9" s="1"/>
  <c r="V85" i="4"/>
  <c r="V85" i="11" s="1"/>
  <c r="U85" i="4"/>
  <c r="T85" i="4"/>
  <c r="T85" i="9" s="1"/>
  <c r="S85" i="4"/>
  <c r="S85" i="11" s="1"/>
  <c r="R85" i="4"/>
  <c r="R85" i="9" s="1"/>
  <c r="Q85" i="4"/>
  <c r="Q85" i="11" s="1"/>
  <c r="P85" i="4"/>
  <c r="P85" i="11" s="1"/>
  <c r="O85" i="4"/>
  <c r="O85" i="11" s="1"/>
  <c r="N85" i="4"/>
  <c r="N85" i="9" s="1"/>
  <c r="M85" i="4"/>
  <c r="M85" i="11" s="1"/>
  <c r="L85" i="4"/>
  <c r="L85" i="11" s="1"/>
  <c r="K85" i="4"/>
  <c r="K85" i="11" s="1"/>
  <c r="J85" i="4"/>
  <c r="J85" i="11" s="1"/>
  <c r="I85" i="4"/>
  <c r="I85" i="11" s="1"/>
  <c r="H85" i="4"/>
  <c r="H85" i="11" s="1"/>
  <c r="G85" i="4"/>
  <c r="G85" i="11" s="1"/>
  <c r="F85" i="4"/>
  <c r="F85" i="11" s="1"/>
  <c r="E85" i="4"/>
  <c r="E85" i="11" s="1"/>
  <c r="D85" i="4"/>
  <c r="D85" i="11" s="1"/>
  <c r="Y84" i="4"/>
  <c r="X84" i="4"/>
  <c r="W84" i="4"/>
  <c r="V84" i="4"/>
  <c r="V84" i="11" s="1"/>
  <c r="U84" i="4"/>
  <c r="T84" i="4"/>
  <c r="T84" i="11" s="1"/>
  <c r="S84" i="4"/>
  <c r="R84" i="4"/>
  <c r="Q84" i="4"/>
  <c r="Q84" i="11" s="1"/>
  <c r="P84" i="4"/>
  <c r="O84" i="4"/>
  <c r="O84" i="9" s="1"/>
  <c r="N84" i="4"/>
  <c r="M84" i="4"/>
  <c r="L84" i="4"/>
  <c r="L84" i="11" s="1"/>
  <c r="K84" i="4"/>
  <c r="J84" i="4"/>
  <c r="J84" i="9" s="1"/>
  <c r="I84" i="4"/>
  <c r="H84" i="4"/>
  <c r="G84" i="4"/>
  <c r="G84" i="11" s="1"/>
  <c r="F84" i="4"/>
  <c r="E84" i="4"/>
  <c r="D84" i="4"/>
  <c r="Y62" i="4"/>
  <c r="X62" i="4"/>
  <c r="W62" i="4"/>
  <c r="V62" i="4"/>
  <c r="U62" i="4"/>
  <c r="T62" i="4"/>
  <c r="T62" i="11" s="1"/>
  <c r="S62" i="4"/>
  <c r="R62" i="4"/>
  <c r="Q62" i="4"/>
  <c r="P62" i="4"/>
  <c r="O62" i="4"/>
  <c r="O62" i="11" s="1"/>
  <c r="N62" i="4"/>
  <c r="M62" i="4"/>
  <c r="L62" i="4"/>
  <c r="K62" i="4"/>
  <c r="K62" i="11" s="1"/>
  <c r="J62" i="4"/>
  <c r="I62" i="4"/>
  <c r="H62" i="4"/>
  <c r="G62" i="4"/>
  <c r="F62" i="4"/>
  <c r="F62" i="9" s="1"/>
  <c r="E62" i="4"/>
  <c r="E62" i="11" s="1"/>
  <c r="D62" i="4"/>
  <c r="Y14" i="4"/>
  <c r="X14" i="4"/>
  <c r="W14" i="4"/>
  <c r="W14" i="9" s="1"/>
  <c r="V14" i="4"/>
  <c r="V14" i="9" s="1"/>
  <c r="U14" i="4"/>
  <c r="U14" i="11" s="1"/>
  <c r="T14" i="4"/>
  <c r="T14" i="11" s="1"/>
  <c r="S14" i="4"/>
  <c r="S14" i="11" s="1"/>
  <c r="R14" i="4"/>
  <c r="R14" i="9" s="1"/>
  <c r="Q14" i="4"/>
  <c r="Q14" i="9" s="1"/>
  <c r="P14" i="4"/>
  <c r="P14" i="9" s="1"/>
  <c r="O14" i="4"/>
  <c r="O14" i="11" s="1"/>
  <c r="N14" i="4"/>
  <c r="N14" i="11" s="1"/>
  <c r="M14" i="4"/>
  <c r="M14" i="11" s="1"/>
  <c r="L14" i="4"/>
  <c r="L14" i="11" s="1"/>
  <c r="K14" i="4"/>
  <c r="K14" i="11" s="1"/>
  <c r="J14" i="4"/>
  <c r="J14" i="11" s="1"/>
  <c r="I14" i="4"/>
  <c r="I14" i="11" s="1"/>
  <c r="H14" i="4"/>
  <c r="G14" i="4"/>
  <c r="G14" i="9" s="1"/>
  <c r="F14" i="4"/>
  <c r="E14" i="4"/>
  <c r="E14" i="11" s="1"/>
  <c r="D14" i="4"/>
  <c r="Y13" i="4"/>
  <c r="X13" i="4"/>
  <c r="X13" i="9" s="1"/>
  <c r="W13" i="4"/>
  <c r="W13" i="9" s="1"/>
  <c r="V13" i="4"/>
  <c r="V13" i="11" s="1"/>
  <c r="U13" i="4"/>
  <c r="T13" i="4"/>
  <c r="T13" i="11" s="1"/>
  <c r="S13" i="4"/>
  <c r="S13" i="9" s="1"/>
  <c r="R13" i="4"/>
  <c r="Q13" i="4"/>
  <c r="Q13" i="11" s="1"/>
  <c r="P13" i="4"/>
  <c r="P13" i="11" s="1"/>
  <c r="O13" i="4"/>
  <c r="O13" i="11" s="1"/>
  <c r="N13" i="4"/>
  <c r="N13" i="11" s="1"/>
  <c r="M13" i="4"/>
  <c r="M13" i="11" s="1"/>
  <c r="L13" i="4"/>
  <c r="L13" i="11" s="1"/>
  <c r="K13" i="4"/>
  <c r="J13" i="4"/>
  <c r="J13" i="11" s="1"/>
  <c r="I13" i="4"/>
  <c r="I13" i="11" s="1"/>
  <c r="H13" i="4"/>
  <c r="G13" i="4"/>
  <c r="G13" i="11" s="1"/>
  <c r="F13" i="4"/>
  <c r="F13" i="11" s="1"/>
  <c r="E13" i="4"/>
  <c r="E13" i="11" s="1"/>
  <c r="D13" i="4"/>
  <c r="D13" i="11" s="1"/>
  <c r="Y12" i="4"/>
  <c r="X12" i="4"/>
  <c r="W12" i="4"/>
  <c r="W12" i="11" s="1"/>
  <c r="V12" i="4"/>
  <c r="U12" i="4"/>
  <c r="T12" i="4"/>
  <c r="S12" i="4"/>
  <c r="R12" i="4"/>
  <c r="R12" i="11" s="1"/>
  <c r="Q12" i="4"/>
  <c r="P12" i="4"/>
  <c r="O12" i="4"/>
  <c r="O12" i="11" s="1"/>
  <c r="N12" i="4"/>
  <c r="M12" i="4"/>
  <c r="L12" i="4"/>
  <c r="K12" i="4"/>
  <c r="K12" i="9" s="1"/>
  <c r="J12" i="4"/>
  <c r="I12" i="4"/>
  <c r="H12" i="4"/>
  <c r="H12" i="11" s="1"/>
  <c r="G12" i="4"/>
  <c r="G12" i="11" s="1"/>
  <c r="F12" i="4"/>
  <c r="E12" i="4"/>
  <c r="E12" i="11" s="1"/>
  <c r="D12" i="4"/>
  <c r="Y11" i="4"/>
  <c r="X11" i="4"/>
  <c r="W11" i="4"/>
  <c r="V11" i="4"/>
  <c r="V11" i="11" s="1"/>
  <c r="U11" i="4"/>
  <c r="U11" i="9" s="1"/>
  <c r="T11" i="4"/>
  <c r="T11" i="11" s="1"/>
  <c r="S11" i="4"/>
  <c r="R11" i="4"/>
  <c r="R11" i="11" s="1"/>
  <c r="Q11" i="4"/>
  <c r="P11" i="4"/>
  <c r="P11" i="11" s="1"/>
  <c r="O11" i="4"/>
  <c r="N11" i="4"/>
  <c r="M11" i="4"/>
  <c r="L11" i="4"/>
  <c r="K11" i="4"/>
  <c r="K11" i="11" s="1"/>
  <c r="J11" i="4"/>
  <c r="J11" i="11" s="1"/>
  <c r="I11" i="4"/>
  <c r="H11" i="4"/>
  <c r="H11" i="11" s="1"/>
  <c r="G11" i="4"/>
  <c r="F11" i="4"/>
  <c r="F11" i="9" s="1"/>
  <c r="E11" i="4"/>
  <c r="D11" i="4"/>
  <c r="Y10" i="4"/>
  <c r="X10" i="4"/>
  <c r="W10" i="4"/>
  <c r="W10" i="9" s="1"/>
  <c r="V10" i="4"/>
  <c r="V10" i="11" s="1"/>
  <c r="U10" i="4"/>
  <c r="U10" i="11" s="1"/>
  <c r="T10" i="4"/>
  <c r="T10" i="9" s="1"/>
  <c r="S10" i="4"/>
  <c r="S10" i="11" s="1"/>
  <c r="R10" i="4"/>
  <c r="R10" i="11" s="1"/>
  <c r="Q10" i="4"/>
  <c r="P10" i="4"/>
  <c r="P10" i="11" s="1"/>
  <c r="O10" i="4"/>
  <c r="N10" i="4"/>
  <c r="M10" i="4"/>
  <c r="M10" i="9" s="1"/>
  <c r="L10" i="4"/>
  <c r="L10" i="11" s="1"/>
  <c r="K10" i="4"/>
  <c r="K10" i="11" s="1"/>
  <c r="J10" i="4"/>
  <c r="I10" i="4"/>
  <c r="H10" i="4"/>
  <c r="H10" i="11" s="1"/>
  <c r="G10" i="4"/>
  <c r="F10" i="4"/>
  <c r="F10" i="11" s="1"/>
  <c r="E10" i="4"/>
  <c r="D10" i="4"/>
  <c r="Y9" i="4"/>
  <c r="X9" i="4"/>
  <c r="X9" i="11" s="1"/>
  <c r="W9" i="4"/>
  <c r="W9" i="9" s="1"/>
  <c r="V9" i="4"/>
  <c r="V9" i="9" s="1"/>
  <c r="U9" i="4"/>
  <c r="U9" i="9" s="1"/>
  <c r="T9" i="4"/>
  <c r="T9" i="11" s="1"/>
  <c r="S9" i="4"/>
  <c r="S9" i="11" s="1"/>
  <c r="R9" i="4"/>
  <c r="R9" i="11" s="1"/>
  <c r="Q9" i="4"/>
  <c r="P9" i="4"/>
  <c r="P9" i="11" s="1"/>
  <c r="O9" i="4"/>
  <c r="O9" i="9" s="1"/>
  <c r="N9" i="4"/>
  <c r="N9" i="9" s="1"/>
  <c r="M9" i="4"/>
  <c r="M9" i="11" s="1"/>
  <c r="L9" i="4"/>
  <c r="L9" i="11" s="1"/>
  <c r="K9" i="4"/>
  <c r="K9" i="9" s="1"/>
  <c r="J9" i="4"/>
  <c r="J9" i="11" s="1"/>
  <c r="I9" i="4"/>
  <c r="I9" i="11" s="1"/>
  <c r="H9" i="4"/>
  <c r="H9" i="9" s="1"/>
  <c r="G9" i="4"/>
  <c r="G9" i="11" s="1"/>
  <c r="F9" i="4"/>
  <c r="E9" i="4"/>
  <c r="E9" i="11" s="1"/>
  <c r="D9" i="4"/>
  <c r="D9" i="11" s="1"/>
  <c r="Y8" i="4"/>
  <c r="X8" i="4"/>
  <c r="X8" i="11" s="1"/>
  <c r="W8" i="4"/>
  <c r="V8" i="4"/>
  <c r="V8" i="11" s="1"/>
  <c r="U8" i="4"/>
  <c r="U8" i="11" s="1"/>
  <c r="T8" i="4"/>
  <c r="T8" i="11" s="1"/>
  <c r="S8" i="4"/>
  <c r="R8" i="4"/>
  <c r="Q8" i="4"/>
  <c r="Q8" i="11" s="1"/>
  <c r="P8" i="4"/>
  <c r="P8" i="11" s="1"/>
  <c r="O8" i="4"/>
  <c r="O8" i="9" s="1"/>
  <c r="N8" i="4"/>
  <c r="N8" i="9" s="1"/>
  <c r="M8" i="4"/>
  <c r="L8" i="4"/>
  <c r="L8" i="11" s="1"/>
  <c r="K8" i="4"/>
  <c r="J8" i="4"/>
  <c r="I8" i="4"/>
  <c r="I8" i="11" s="1"/>
  <c r="H8" i="4"/>
  <c r="H8" i="11" s="1"/>
  <c r="G8" i="4"/>
  <c r="G8" i="11" s="1"/>
  <c r="F8" i="4"/>
  <c r="E8" i="4"/>
  <c r="E8" i="11" s="1"/>
  <c r="D8" i="4"/>
  <c r="D8" i="11" s="1"/>
  <c r="X100" i="9" l="1"/>
  <c r="X8" i="9"/>
  <c r="X7" i="9" s="1"/>
  <c r="X9" i="9"/>
  <c r="X13" i="11"/>
  <c r="X7" i="11"/>
  <c r="X85" i="9"/>
  <c r="X94" i="9"/>
  <c r="W92" i="9"/>
  <c r="W100" i="9"/>
  <c r="W12" i="9"/>
  <c r="W7" i="9" s="1"/>
  <c r="W10" i="11"/>
  <c r="W95" i="9"/>
  <c r="W94" i="9"/>
  <c r="V8" i="9"/>
  <c r="V13" i="9"/>
  <c r="V11" i="9"/>
  <c r="V85" i="9"/>
  <c r="V95" i="9"/>
  <c r="U94" i="9"/>
  <c r="V94" i="9"/>
  <c r="V84" i="9"/>
  <c r="U8" i="9"/>
  <c r="U14" i="9"/>
  <c r="T92" i="9"/>
  <c r="T100" i="9"/>
  <c r="T9" i="9"/>
  <c r="T8" i="9"/>
  <c r="T14" i="9"/>
  <c r="T62" i="9"/>
  <c r="T13" i="9"/>
  <c r="T11" i="9"/>
  <c r="T7" i="11"/>
  <c r="T85" i="11"/>
  <c r="T95" i="11"/>
  <c r="T94" i="11"/>
  <c r="T84" i="9"/>
  <c r="S100" i="9"/>
  <c r="S9" i="9"/>
  <c r="S14" i="9"/>
  <c r="S13" i="11"/>
  <c r="S10" i="9"/>
  <c r="S7" i="9" s="1"/>
  <c r="S85" i="9"/>
  <c r="S95" i="9"/>
  <c r="S94" i="9"/>
  <c r="R100" i="9"/>
  <c r="R9" i="9"/>
  <c r="R12" i="9"/>
  <c r="R7" i="9" s="1"/>
  <c r="R11" i="9"/>
  <c r="R95" i="9"/>
  <c r="R94" i="9"/>
  <c r="Q100" i="9"/>
  <c r="Q8" i="9"/>
  <c r="Q14" i="11"/>
  <c r="Q13" i="9"/>
  <c r="Q85" i="9"/>
  <c r="Q95" i="9"/>
  <c r="Q94" i="9"/>
  <c r="Q84" i="9"/>
  <c r="P8" i="9"/>
  <c r="P7" i="9" s="1"/>
  <c r="P9" i="9"/>
  <c r="P13" i="9"/>
  <c r="P11" i="9"/>
  <c r="P7" i="11"/>
  <c r="P10" i="9"/>
  <c r="P85" i="9"/>
  <c r="P94" i="9"/>
  <c r="O92" i="11"/>
  <c r="O100" i="9"/>
  <c r="O9" i="11"/>
  <c r="O14" i="9"/>
  <c r="O62" i="9"/>
  <c r="O12" i="9"/>
  <c r="O85" i="9"/>
  <c r="O94" i="9"/>
  <c r="N100" i="9"/>
  <c r="N8" i="11"/>
  <c r="N7" i="11" s="1"/>
  <c r="N9" i="11"/>
  <c r="N14" i="9"/>
  <c r="N13" i="9"/>
  <c r="N7" i="9" s="1"/>
  <c r="N95" i="9"/>
  <c r="N94" i="11"/>
  <c r="M92" i="11"/>
  <c r="M14" i="9"/>
  <c r="M13" i="9"/>
  <c r="L92" i="9"/>
  <c r="L9" i="9"/>
  <c r="L14" i="9"/>
  <c r="L13" i="9"/>
  <c r="L10" i="9"/>
  <c r="L7" i="11"/>
  <c r="L95" i="9"/>
  <c r="L94" i="11"/>
  <c r="L84" i="9"/>
  <c r="K92" i="9"/>
  <c r="K100" i="9"/>
  <c r="K9" i="11"/>
  <c r="K14" i="9"/>
  <c r="K11" i="9"/>
  <c r="K7" i="9" s="1"/>
  <c r="K10" i="9"/>
  <c r="K85" i="9"/>
  <c r="J92" i="9"/>
  <c r="J100" i="9"/>
  <c r="J9" i="9"/>
  <c r="J14" i="9"/>
  <c r="K62" i="9"/>
  <c r="J13" i="9"/>
  <c r="J11" i="9"/>
  <c r="J85" i="9"/>
  <c r="J95" i="9"/>
  <c r="J94" i="9"/>
  <c r="J84" i="11"/>
  <c r="I92" i="11"/>
  <c r="I8" i="9"/>
  <c r="I9" i="9"/>
  <c r="I14" i="9"/>
  <c r="I13" i="9"/>
  <c r="I7" i="9" s="1"/>
  <c r="I94" i="11"/>
  <c r="H100" i="11"/>
  <c r="H8" i="9"/>
  <c r="H9" i="11"/>
  <c r="H7" i="11" s="1"/>
  <c r="H12" i="9"/>
  <c r="H11" i="9"/>
  <c r="H95" i="11"/>
  <c r="H94" i="9"/>
  <c r="G9" i="9"/>
  <c r="G7" i="9" s="1"/>
  <c r="G14" i="11"/>
  <c r="G12" i="9"/>
  <c r="G13" i="9"/>
  <c r="G85" i="9"/>
  <c r="G95" i="9"/>
  <c r="G94" i="9"/>
  <c r="F92" i="9"/>
  <c r="F100" i="9"/>
  <c r="F13" i="9"/>
  <c r="F10" i="9"/>
  <c r="F85" i="9"/>
  <c r="F95" i="9"/>
  <c r="F94" i="11"/>
  <c r="E92" i="9"/>
  <c r="E9" i="9"/>
  <c r="E14" i="9"/>
  <c r="E62" i="9"/>
  <c r="E12" i="9"/>
  <c r="E85" i="9"/>
  <c r="E95" i="9"/>
  <c r="E94" i="9"/>
  <c r="D100" i="9"/>
  <c r="D8" i="9"/>
  <c r="D9" i="9"/>
  <c r="D13" i="9"/>
  <c r="D7" i="11"/>
  <c r="D85" i="9"/>
  <c r="D95" i="11"/>
  <c r="D94" i="9"/>
  <c r="E7" i="11"/>
  <c r="I7" i="11"/>
  <c r="M7" i="11"/>
  <c r="Q7" i="11"/>
  <c r="U7" i="11"/>
  <c r="Y7" i="11"/>
  <c r="G7" i="11"/>
  <c r="K7" i="11"/>
  <c r="O7" i="11"/>
  <c r="S7" i="11"/>
  <c r="W7" i="11"/>
  <c r="O7" i="9"/>
  <c r="J7" i="9"/>
  <c r="V7" i="9"/>
  <c r="T7" i="4"/>
  <c r="M7" i="9"/>
  <c r="Q7" i="9"/>
  <c r="U7" i="9"/>
  <c r="Y7" i="9"/>
  <c r="F7" i="11"/>
  <c r="J7" i="11"/>
  <c r="R7" i="11"/>
  <c r="V7" i="11"/>
  <c r="W7" i="4"/>
  <c r="G7" i="4"/>
  <c r="O7" i="4"/>
  <c r="F7" i="4"/>
  <c r="J7" i="4"/>
  <c r="N7" i="4"/>
  <c r="R7" i="4"/>
  <c r="V7" i="4"/>
  <c r="L7" i="4"/>
  <c r="D7" i="4"/>
  <c r="I7" i="4"/>
  <c r="Q7" i="4"/>
  <c r="H7" i="4"/>
  <c r="P7" i="4"/>
  <c r="X7" i="4"/>
  <c r="E7" i="4"/>
  <c r="M7" i="4"/>
  <c r="U7" i="4"/>
  <c r="Y7" i="4"/>
  <c r="K7" i="4"/>
  <c r="S7" i="4"/>
  <c r="C6" i="12"/>
  <c r="T7" i="9" l="1"/>
  <c r="L7" i="9"/>
  <c r="H7" i="9"/>
  <c r="F7" i="9"/>
  <c r="E7" i="9"/>
  <c r="D7" i="9"/>
  <c r="V105" i="11"/>
  <c r="R105" i="11"/>
  <c r="N105" i="11"/>
  <c r="J105" i="11"/>
  <c r="F105" i="11"/>
  <c r="Y105" i="11"/>
  <c r="U105" i="11"/>
  <c r="Q105" i="11"/>
  <c r="M105" i="11"/>
  <c r="I105" i="11"/>
  <c r="E105" i="11"/>
  <c r="X105" i="11"/>
  <c r="T105" i="11"/>
  <c r="P105" i="11"/>
  <c r="L105" i="11"/>
  <c r="H105" i="11"/>
  <c r="D105" i="11"/>
  <c r="W105" i="11"/>
  <c r="S105" i="11"/>
  <c r="O105" i="11"/>
  <c r="K105" i="11"/>
  <c r="G105" i="11"/>
  <c r="W105" i="9"/>
  <c r="S105" i="9"/>
  <c r="O105" i="9"/>
  <c r="K105" i="9"/>
  <c r="G105" i="9"/>
  <c r="V105" i="9"/>
  <c r="R105" i="9"/>
  <c r="N105" i="9"/>
  <c r="J105" i="9"/>
  <c r="F105" i="9"/>
  <c r="Y105" i="9"/>
  <c r="U105" i="9"/>
  <c r="Q105" i="9"/>
  <c r="M105" i="9"/>
  <c r="I105" i="9"/>
  <c r="E105" i="9"/>
  <c r="X105" i="9"/>
  <c r="T105" i="9"/>
  <c r="P105" i="9"/>
  <c r="L105" i="9"/>
  <c r="H105" i="9"/>
  <c r="D105" i="9"/>
  <c r="Q105" i="4"/>
  <c r="P105" i="4"/>
  <c r="C95" i="4"/>
  <c r="C100" i="4"/>
  <c r="C94" i="4"/>
  <c r="C84" i="4"/>
  <c r="C85" i="4"/>
  <c r="C92" i="4"/>
  <c r="C14" i="4"/>
  <c r="C62" i="4"/>
  <c r="C12" i="4"/>
  <c r="C11" i="4"/>
  <c r="C10" i="4"/>
  <c r="C13" i="4"/>
  <c r="C9" i="4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C3" i="4"/>
  <c r="K1" i="4"/>
  <c r="C14" i="9" l="1"/>
  <c r="C14" i="11"/>
  <c r="D105" i="4"/>
  <c r="T105" i="4"/>
  <c r="E105" i="4"/>
  <c r="U105" i="4"/>
  <c r="G105" i="4"/>
  <c r="W105" i="4"/>
  <c r="F105" i="4"/>
  <c r="V105" i="4"/>
  <c r="L105" i="4"/>
  <c r="M105" i="4"/>
  <c r="J105" i="4"/>
  <c r="O105" i="4"/>
  <c r="N105" i="4"/>
  <c r="S105" i="4"/>
  <c r="R105" i="4"/>
  <c r="H105" i="4"/>
  <c r="X105" i="4"/>
  <c r="I105" i="4"/>
  <c r="Y105" i="4"/>
  <c r="K105" i="4"/>
  <c r="C62" i="11"/>
  <c r="C62" i="9"/>
  <c r="C92" i="11"/>
  <c r="C92" i="9"/>
  <c r="C84" i="11"/>
  <c r="C84" i="9"/>
  <c r="C85" i="11"/>
  <c r="C85" i="9"/>
  <c r="C100" i="9"/>
  <c r="C100" i="11"/>
  <c r="C95" i="9"/>
  <c r="C95" i="11"/>
  <c r="C94" i="11"/>
  <c r="C94" i="9"/>
  <c r="C8" i="9"/>
  <c r="C8" i="11"/>
  <c r="C10" i="11"/>
  <c r="C10" i="9"/>
  <c r="C12" i="11"/>
  <c r="C12" i="9"/>
  <c r="C9" i="11"/>
  <c r="C9" i="9"/>
  <c r="C11" i="11"/>
  <c r="C11" i="9"/>
  <c r="C13" i="11"/>
  <c r="C13" i="9"/>
  <c r="Z109" i="12"/>
  <c r="Z108" i="12"/>
  <c r="Z107" i="12"/>
  <c r="Z106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Z104" i="12"/>
  <c r="Z103" i="12"/>
  <c r="Z102" i="12"/>
  <c r="Z101" i="12"/>
  <c r="Z100" i="12"/>
  <c r="Z99" i="12"/>
  <c r="Z98" i="12"/>
  <c r="Z97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C96" i="4" s="1"/>
  <c r="Z95" i="12"/>
  <c r="Z94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C93" i="4" s="1"/>
  <c r="Z92" i="12"/>
  <c r="Z91" i="12"/>
  <c r="Z90" i="12"/>
  <c r="Z89" i="12"/>
  <c r="Z88" i="12"/>
  <c r="Z87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C86" i="4" s="1"/>
  <c r="Z85" i="12"/>
  <c r="Z84" i="12"/>
  <c r="Z83" i="12"/>
  <c r="Z82" i="12"/>
  <c r="Z81" i="12"/>
  <c r="Z80" i="12"/>
  <c r="Z79" i="12"/>
  <c r="Z78" i="12"/>
  <c r="Z77" i="12"/>
  <c r="Z76" i="12"/>
  <c r="Z75" i="12"/>
  <c r="Z74" i="12"/>
  <c r="Z73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C72" i="4" s="1"/>
  <c r="Z71" i="12"/>
  <c r="Z70" i="12"/>
  <c r="Z69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C68" i="4" s="1"/>
  <c r="Z67" i="12"/>
  <c r="Z66" i="12"/>
  <c r="Z65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C64" i="4" s="1"/>
  <c r="Z62" i="12"/>
  <c r="Z61" i="12"/>
  <c r="Z60" i="12"/>
  <c r="Z59" i="12"/>
  <c r="Z58" i="12"/>
  <c r="Z57" i="12"/>
  <c r="Z56" i="12"/>
  <c r="Z55" i="12"/>
  <c r="Z54" i="12"/>
  <c r="Z53" i="12"/>
  <c r="Z52" i="12"/>
  <c r="Z51" i="12"/>
  <c r="Z50" i="12"/>
  <c r="Z49" i="12"/>
  <c r="Z48" i="12"/>
  <c r="Z47" i="12"/>
  <c r="Z46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C45" i="4" s="1"/>
  <c r="Z44" i="12"/>
  <c r="Z43" i="12"/>
  <c r="Z42" i="12"/>
  <c r="Z41" i="12"/>
  <c r="Z40" i="12"/>
  <c r="Z39" i="12"/>
  <c r="Z38" i="12"/>
  <c r="Z37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C15" i="4" s="1"/>
  <c r="C15" i="11" s="1"/>
  <c r="Z14" i="12"/>
  <c r="Z13" i="12"/>
  <c r="Z12" i="12"/>
  <c r="Z11" i="12"/>
  <c r="Z10" i="12"/>
  <c r="Z9" i="12"/>
  <c r="Z8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Z6" i="12"/>
  <c r="C45" i="11" l="1"/>
  <c r="D15" i="4"/>
  <c r="D15" i="9" s="1"/>
  <c r="F15" i="4"/>
  <c r="F15" i="11" s="1"/>
  <c r="H15" i="4"/>
  <c r="H15" i="9" s="1"/>
  <c r="J15" i="4"/>
  <c r="J15" i="11" s="1"/>
  <c r="L15" i="4"/>
  <c r="L15" i="9" s="1"/>
  <c r="N15" i="4"/>
  <c r="N15" i="11" s="1"/>
  <c r="P15" i="4"/>
  <c r="P15" i="9" s="1"/>
  <c r="R15" i="4"/>
  <c r="R15" i="11" s="1"/>
  <c r="T15" i="4"/>
  <c r="T15" i="9" s="1"/>
  <c r="V15" i="4"/>
  <c r="V15" i="11" s="1"/>
  <c r="X15" i="4"/>
  <c r="X15" i="9" s="1"/>
  <c r="D45" i="4"/>
  <c r="D45" i="11" s="1"/>
  <c r="F45" i="4"/>
  <c r="F45" i="9" s="1"/>
  <c r="H45" i="11"/>
  <c r="H45" i="4"/>
  <c r="H45" i="9"/>
  <c r="J45" i="4"/>
  <c r="J45" i="9" s="1"/>
  <c r="L45" i="4"/>
  <c r="L45" i="11" s="1"/>
  <c r="N45" i="9"/>
  <c r="N45" i="4"/>
  <c r="N45" i="11" s="1"/>
  <c r="P45" i="4"/>
  <c r="P45" i="11" s="1"/>
  <c r="R45" i="4"/>
  <c r="R45" i="11" s="1"/>
  <c r="T45" i="4"/>
  <c r="T45" i="11" s="1"/>
  <c r="V45" i="4"/>
  <c r="V45" i="11" s="1"/>
  <c r="X45" i="4"/>
  <c r="X45" i="11" s="1"/>
  <c r="D64" i="4"/>
  <c r="D64" i="11" s="1"/>
  <c r="F64" i="9"/>
  <c r="F64" i="4"/>
  <c r="F64" i="11" s="1"/>
  <c r="H64" i="4"/>
  <c r="H64" i="11" s="1"/>
  <c r="H64" i="9"/>
  <c r="J64" i="4"/>
  <c r="J64" i="11" s="1"/>
  <c r="L64" i="4"/>
  <c r="L64" i="11" s="1"/>
  <c r="N64" i="4"/>
  <c r="N64" i="11" s="1"/>
  <c r="P64" i="11"/>
  <c r="P64" i="4"/>
  <c r="P64" i="9"/>
  <c r="R64" i="4"/>
  <c r="R64" i="9" s="1"/>
  <c r="T64" i="11"/>
  <c r="T64" i="4"/>
  <c r="T64" i="9"/>
  <c r="V64" i="9"/>
  <c r="V64" i="4"/>
  <c r="V64" i="11" s="1"/>
  <c r="X64" i="11"/>
  <c r="X64" i="4"/>
  <c r="X64" i="9"/>
  <c r="D68" i="4"/>
  <c r="D68" i="11" s="1"/>
  <c r="F68" i="4"/>
  <c r="F68" i="11" s="1"/>
  <c r="H68" i="4"/>
  <c r="H68" i="11" s="1"/>
  <c r="J68" i="4"/>
  <c r="J68" i="11" s="1"/>
  <c r="L68" i="4"/>
  <c r="L68" i="11" s="1"/>
  <c r="N68" i="4"/>
  <c r="N68" i="11" s="1"/>
  <c r="P68" i="4"/>
  <c r="P68" i="11" s="1"/>
  <c r="R68" i="4"/>
  <c r="R68" i="11" s="1"/>
  <c r="T68" i="4"/>
  <c r="T68" i="9" s="1"/>
  <c r="V68" i="4"/>
  <c r="V68" i="11" s="1"/>
  <c r="X68" i="4"/>
  <c r="X68" i="9" s="1"/>
  <c r="D72" i="4"/>
  <c r="D72" i="11" s="1"/>
  <c r="D72" i="9"/>
  <c r="F72" i="4"/>
  <c r="F72" i="9" s="1"/>
  <c r="H72" i="4"/>
  <c r="H72" i="11" s="1"/>
  <c r="J72" i="11"/>
  <c r="J72" i="9"/>
  <c r="J72" i="4"/>
  <c r="L72" i="11"/>
  <c r="L72" i="4"/>
  <c r="L72" i="9"/>
  <c r="N72" i="9"/>
  <c r="N72" i="4"/>
  <c r="N72" i="11" s="1"/>
  <c r="P72" i="11"/>
  <c r="P72" i="4"/>
  <c r="P72" i="9"/>
  <c r="R72" i="4"/>
  <c r="R72" i="9" s="1"/>
  <c r="T72" i="11"/>
  <c r="T72" i="4"/>
  <c r="T72" i="9"/>
  <c r="V72" i="11"/>
  <c r="V72" i="9"/>
  <c r="V72" i="4"/>
  <c r="X72" i="11"/>
  <c r="X72" i="4"/>
  <c r="X72" i="9"/>
  <c r="D86" i="9"/>
  <c r="D86" i="4"/>
  <c r="D86" i="11" s="1"/>
  <c r="F86" i="11"/>
  <c r="F86" i="4"/>
  <c r="F86" i="9"/>
  <c r="H86" i="11"/>
  <c r="H86" i="9"/>
  <c r="H86" i="4"/>
  <c r="J86" i="11"/>
  <c r="J86" i="4"/>
  <c r="J86" i="9"/>
  <c r="L86" i="11"/>
  <c r="L86" i="9"/>
  <c r="L86" i="4"/>
  <c r="N86" i="11"/>
  <c r="N86" i="4"/>
  <c r="N86" i="9"/>
  <c r="P86" i="11"/>
  <c r="P86" i="9"/>
  <c r="P86" i="4"/>
  <c r="R86" i="11"/>
  <c r="R86" i="4"/>
  <c r="R86" i="9"/>
  <c r="T86" i="4"/>
  <c r="T86" i="9" s="1"/>
  <c r="V86" i="11"/>
  <c r="V86" i="4"/>
  <c r="V86" i="9"/>
  <c r="X86" i="4"/>
  <c r="X86" i="9" s="1"/>
  <c r="E93" i="4"/>
  <c r="E93" i="9" s="1"/>
  <c r="G93" i="4"/>
  <c r="G93" i="11" s="1"/>
  <c r="I93" i="4"/>
  <c r="I93" i="9" s="1"/>
  <c r="K93" i="4"/>
  <c r="K93" i="11" s="1"/>
  <c r="M93" i="4"/>
  <c r="M93" i="9" s="1"/>
  <c r="O93" i="4"/>
  <c r="O93" i="9" s="1"/>
  <c r="Q93" i="4"/>
  <c r="Q93" i="9" s="1"/>
  <c r="S93" i="4"/>
  <c r="S93" i="11" s="1"/>
  <c r="U93" i="4"/>
  <c r="U93" i="9" s="1"/>
  <c r="W93" i="4"/>
  <c r="W93" i="9" s="1"/>
  <c r="Y93" i="11"/>
  <c r="Y93" i="9"/>
  <c r="Y93" i="4"/>
  <c r="D96" i="9"/>
  <c r="D96" i="4"/>
  <c r="D96" i="11" s="1"/>
  <c r="F96" i="4"/>
  <c r="F96" i="11" s="1"/>
  <c r="F96" i="9"/>
  <c r="H96" i="9"/>
  <c r="H96" i="4"/>
  <c r="H96" i="11" s="1"/>
  <c r="J96" i="4"/>
  <c r="J96" i="11" s="1"/>
  <c r="L96" i="4"/>
  <c r="L96" i="11" s="1"/>
  <c r="N96" i="4"/>
  <c r="N96" i="11" s="1"/>
  <c r="P96" i="9"/>
  <c r="P96" i="4"/>
  <c r="P96" i="11" s="1"/>
  <c r="R96" i="4"/>
  <c r="R96" i="11" s="1"/>
  <c r="T96" i="9"/>
  <c r="T96" i="4"/>
  <c r="T96" i="11" s="1"/>
  <c r="V96" i="11"/>
  <c r="V96" i="4"/>
  <c r="V96" i="9"/>
  <c r="X96" i="9"/>
  <c r="X96" i="4"/>
  <c r="X96" i="11" s="1"/>
  <c r="E15" i="4"/>
  <c r="E15" i="9" s="1"/>
  <c r="G15" i="4"/>
  <c r="G15" i="11" s="1"/>
  <c r="I15" i="4"/>
  <c r="I15" i="11" s="1"/>
  <c r="K15" i="4"/>
  <c r="K15" i="9" s="1"/>
  <c r="M15" i="4"/>
  <c r="M15" i="11" s="1"/>
  <c r="O15" i="4"/>
  <c r="O15" i="11" s="1"/>
  <c r="Q15" i="4"/>
  <c r="Q15" i="11" s="1"/>
  <c r="S15" i="4"/>
  <c r="S15" i="9" s="1"/>
  <c r="U15" i="4"/>
  <c r="U15" i="11" s="1"/>
  <c r="W15" i="4"/>
  <c r="W15" i="9" s="1"/>
  <c r="Y15" i="11"/>
  <c r="Y15" i="9"/>
  <c r="Y15" i="4"/>
  <c r="E45" i="4"/>
  <c r="E45" i="9" s="1"/>
  <c r="G45" i="4"/>
  <c r="G45" i="9" s="1"/>
  <c r="I45" i="4"/>
  <c r="I45" i="9" s="1"/>
  <c r="K45" i="4"/>
  <c r="K45" i="11" s="1"/>
  <c r="M45" i="4"/>
  <c r="M45" i="9" s="1"/>
  <c r="O45" i="4"/>
  <c r="O45" i="9" s="1"/>
  <c r="Q45" i="4"/>
  <c r="Q45" i="11" s="1"/>
  <c r="S45" i="11"/>
  <c r="S45" i="4"/>
  <c r="S45" i="9" s="1"/>
  <c r="U45" i="4"/>
  <c r="U45" i="11" s="1"/>
  <c r="W45" i="4"/>
  <c r="W45" i="11" s="1"/>
  <c r="Y45" i="11"/>
  <c r="Y45" i="9"/>
  <c r="Y45" i="4"/>
  <c r="E64" i="9"/>
  <c r="E64" i="4"/>
  <c r="E64" i="11" s="1"/>
  <c r="G64" i="11"/>
  <c r="G64" i="4"/>
  <c r="G64" i="9" s="1"/>
  <c r="I64" i="4"/>
  <c r="I64" i="9" s="1"/>
  <c r="K64" i="9"/>
  <c r="K64" i="11"/>
  <c r="K64" i="4"/>
  <c r="M64" i="4"/>
  <c r="M64" i="9" s="1"/>
  <c r="O64" i="11"/>
  <c r="O64" i="4"/>
  <c r="O64" i="9" s="1"/>
  <c r="Q64" i="9"/>
  <c r="Q64" i="4"/>
  <c r="Q64" i="11" s="1"/>
  <c r="S64" i="4"/>
  <c r="S64" i="9" s="1"/>
  <c r="U64" i="4"/>
  <c r="U64" i="9" s="1"/>
  <c r="W64" i="4"/>
  <c r="W64" i="9" s="1"/>
  <c r="Y64" i="11"/>
  <c r="Y64" i="9"/>
  <c r="Y64" i="4"/>
  <c r="E68" i="4"/>
  <c r="E68" i="11" s="1"/>
  <c r="G68" i="4"/>
  <c r="G68" i="9" s="1"/>
  <c r="I68" i="4"/>
  <c r="I68" i="9" s="1"/>
  <c r="K68" i="4"/>
  <c r="K68" i="11" s="1"/>
  <c r="M68" i="11"/>
  <c r="M68" i="4"/>
  <c r="M68" i="9" s="1"/>
  <c r="O68" i="4"/>
  <c r="O68" i="9" s="1"/>
  <c r="Q68" i="4"/>
  <c r="Q68" i="11" s="1"/>
  <c r="S68" i="4"/>
  <c r="S68" i="11" s="1"/>
  <c r="U68" i="4"/>
  <c r="U68" i="11" s="1"/>
  <c r="W68" i="9"/>
  <c r="W68" i="4"/>
  <c r="W68" i="11" s="1"/>
  <c r="Y68" i="9"/>
  <c r="Y68" i="11"/>
  <c r="Y68" i="4"/>
  <c r="E72" i="11"/>
  <c r="E72" i="9"/>
  <c r="E72" i="4"/>
  <c r="G72" i="9"/>
  <c r="G72" i="11"/>
  <c r="G72" i="4"/>
  <c r="I72" i="4"/>
  <c r="I72" i="11" s="1"/>
  <c r="K72" i="4"/>
  <c r="K72" i="11" s="1"/>
  <c r="M72" i="4"/>
  <c r="M72" i="9" s="1"/>
  <c r="O72" i="9"/>
  <c r="O72" i="11"/>
  <c r="O72" i="4"/>
  <c r="Q72" i="11"/>
  <c r="Q72" i="9"/>
  <c r="Q72" i="4"/>
  <c r="S72" i="11"/>
  <c r="S72" i="4"/>
  <c r="S72" i="9" s="1"/>
  <c r="U72" i="9"/>
  <c r="U72" i="4"/>
  <c r="U72" i="11" s="1"/>
  <c r="W72" i="4"/>
  <c r="W72" i="11" s="1"/>
  <c r="Y72" i="11"/>
  <c r="Y72" i="9"/>
  <c r="Y72" i="4"/>
  <c r="E86" i="4"/>
  <c r="E86" i="11" s="1"/>
  <c r="G86" i="11"/>
  <c r="G86" i="9"/>
  <c r="G86" i="4"/>
  <c r="I86" i="4"/>
  <c r="I86" i="11" s="1"/>
  <c r="K86" i="11"/>
  <c r="K86" i="9"/>
  <c r="K86" i="4"/>
  <c r="M86" i="4"/>
  <c r="M86" i="11" s="1"/>
  <c r="O86" i="4"/>
  <c r="O86" i="9" s="1"/>
  <c r="Q86" i="9"/>
  <c r="Q86" i="11"/>
  <c r="Q86" i="4"/>
  <c r="S86" i="4"/>
  <c r="S86" i="9" s="1"/>
  <c r="U86" i="9"/>
  <c r="U86" i="11"/>
  <c r="U86" i="4"/>
  <c r="W86" i="11"/>
  <c r="W86" i="9"/>
  <c r="W86" i="4"/>
  <c r="Y86" i="9"/>
  <c r="Y86" i="11"/>
  <c r="Y86" i="4"/>
  <c r="D93" i="4"/>
  <c r="D93" i="11" s="1"/>
  <c r="F93" i="4"/>
  <c r="F93" i="11" s="1"/>
  <c r="H93" i="4"/>
  <c r="H93" i="11" s="1"/>
  <c r="J93" i="4"/>
  <c r="J93" i="11" s="1"/>
  <c r="L93" i="4"/>
  <c r="L93" i="11" s="1"/>
  <c r="N93" i="4"/>
  <c r="N93" i="9" s="1"/>
  <c r="P93" i="4"/>
  <c r="P93" i="11" s="1"/>
  <c r="R93" i="4"/>
  <c r="R93" i="9" s="1"/>
  <c r="T93" i="11"/>
  <c r="T93" i="4"/>
  <c r="T93" i="9"/>
  <c r="V93" i="4"/>
  <c r="V93" i="9" s="1"/>
  <c r="X93" i="4"/>
  <c r="X93" i="11" s="1"/>
  <c r="E96" i="9"/>
  <c r="E96" i="4"/>
  <c r="E96" i="11"/>
  <c r="G96" i="4"/>
  <c r="G96" i="11" s="1"/>
  <c r="I96" i="4"/>
  <c r="I96" i="9" s="1"/>
  <c r="K96" i="4"/>
  <c r="K96" i="11" s="1"/>
  <c r="M96" i="9"/>
  <c r="M96" i="4"/>
  <c r="M96" i="11"/>
  <c r="O96" i="4"/>
  <c r="O96" i="9" s="1"/>
  <c r="Q96" i="9"/>
  <c r="Q96" i="4"/>
  <c r="Q96" i="11"/>
  <c r="S96" i="9"/>
  <c r="S96" i="4"/>
  <c r="S96" i="11" s="1"/>
  <c r="U96" i="4"/>
  <c r="U96" i="9" s="1"/>
  <c r="W96" i="4"/>
  <c r="W96" i="9" s="1"/>
  <c r="Y96" i="9"/>
  <c r="Y96" i="4"/>
  <c r="Y96" i="11"/>
  <c r="C96" i="11"/>
  <c r="C86" i="11"/>
  <c r="C96" i="9"/>
  <c r="C93" i="9"/>
  <c r="C93" i="11"/>
  <c r="C86" i="9"/>
  <c r="C72" i="9"/>
  <c r="C72" i="11"/>
  <c r="C68" i="11"/>
  <c r="C68" i="9"/>
  <c r="C64" i="11"/>
  <c r="C64" i="9"/>
  <c r="C45" i="9"/>
  <c r="C15" i="9"/>
  <c r="E63" i="12"/>
  <c r="I63" i="12"/>
  <c r="M63" i="12"/>
  <c r="Q63" i="12"/>
  <c r="U63" i="12"/>
  <c r="Y63" i="12"/>
  <c r="G63" i="12"/>
  <c r="V63" i="12"/>
  <c r="Z86" i="12"/>
  <c r="Z96" i="12"/>
  <c r="F63" i="12"/>
  <c r="R63" i="12"/>
  <c r="J63" i="12"/>
  <c r="Z64" i="12"/>
  <c r="H63" i="12"/>
  <c r="L63" i="12"/>
  <c r="T63" i="12"/>
  <c r="C63" i="12"/>
  <c r="K63" i="12"/>
  <c r="O63" i="12"/>
  <c r="S63" i="12"/>
  <c r="W63" i="12"/>
  <c r="Z68" i="12"/>
  <c r="N63" i="12"/>
  <c r="D63" i="12"/>
  <c r="P63" i="12"/>
  <c r="Z15" i="12"/>
  <c r="Z45" i="12"/>
  <c r="X63" i="12"/>
  <c r="Z7" i="12"/>
  <c r="Z72" i="12"/>
  <c r="Z93" i="12"/>
  <c r="Z105" i="12"/>
  <c r="Z76" i="11"/>
  <c r="X15" i="11" l="1"/>
  <c r="X45" i="9"/>
  <c r="X86" i="11"/>
  <c r="X68" i="11"/>
  <c r="X93" i="9"/>
  <c r="W15" i="11"/>
  <c r="W45" i="9"/>
  <c r="W96" i="11"/>
  <c r="W64" i="11"/>
  <c r="W93" i="11"/>
  <c r="W72" i="9"/>
  <c r="Z72" i="9" s="1"/>
  <c r="V15" i="9"/>
  <c r="V68" i="9"/>
  <c r="V93" i="11"/>
  <c r="U15" i="9"/>
  <c r="V45" i="9"/>
  <c r="U45" i="9"/>
  <c r="U96" i="11"/>
  <c r="U68" i="9"/>
  <c r="U64" i="11"/>
  <c r="U93" i="11"/>
  <c r="T15" i="11"/>
  <c r="T86" i="11"/>
  <c r="Z86" i="11" s="1"/>
  <c r="T45" i="9"/>
  <c r="T68" i="11"/>
  <c r="S15" i="11"/>
  <c r="S86" i="11"/>
  <c r="S68" i="9"/>
  <c r="S64" i="11"/>
  <c r="S93" i="9"/>
  <c r="R15" i="9"/>
  <c r="R45" i="9"/>
  <c r="R96" i="9"/>
  <c r="R68" i="9"/>
  <c r="R64" i="11"/>
  <c r="R93" i="11"/>
  <c r="R72" i="11"/>
  <c r="Q15" i="9"/>
  <c r="Q45" i="9"/>
  <c r="Q68" i="9"/>
  <c r="Q93" i="11"/>
  <c r="P15" i="11"/>
  <c r="P45" i="9"/>
  <c r="P68" i="9"/>
  <c r="P93" i="9"/>
  <c r="O15" i="9"/>
  <c r="O86" i="11"/>
  <c r="O45" i="11"/>
  <c r="O96" i="11"/>
  <c r="O68" i="11"/>
  <c r="O93" i="11"/>
  <c r="N15" i="9"/>
  <c r="N96" i="9"/>
  <c r="N68" i="9"/>
  <c r="N64" i="9"/>
  <c r="N93" i="11"/>
  <c r="M15" i="9"/>
  <c r="M45" i="11"/>
  <c r="M86" i="9"/>
  <c r="M64" i="11"/>
  <c r="M93" i="11"/>
  <c r="M72" i="11"/>
  <c r="Z72" i="11" s="1"/>
  <c r="L15" i="11"/>
  <c r="L45" i="9"/>
  <c r="L96" i="9"/>
  <c r="L68" i="9"/>
  <c r="L64" i="9"/>
  <c r="L93" i="9"/>
  <c r="K15" i="11"/>
  <c r="K45" i="9"/>
  <c r="K96" i="9"/>
  <c r="K68" i="9"/>
  <c r="K93" i="9"/>
  <c r="K72" i="9"/>
  <c r="J15" i="9"/>
  <c r="J45" i="11"/>
  <c r="J96" i="9"/>
  <c r="J68" i="9"/>
  <c r="J64" i="9"/>
  <c r="J93" i="9"/>
  <c r="I15" i="9"/>
  <c r="I45" i="11"/>
  <c r="I96" i="11"/>
  <c r="Z96" i="11" s="1"/>
  <c r="I86" i="9"/>
  <c r="I68" i="11"/>
  <c r="I64" i="11"/>
  <c r="I93" i="11"/>
  <c r="I72" i="9"/>
  <c r="H15" i="11"/>
  <c r="H68" i="9"/>
  <c r="H93" i="9"/>
  <c r="H72" i="9"/>
  <c r="G15" i="9"/>
  <c r="G45" i="11"/>
  <c r="G96" i="9"/>
  <c r="G68" i="11"/>
  <c r="G93" i="9"/>
  <c r="F15" i="9"/>
  <c r="F45" i="11"/>
  <c r="F68" i="9"/>
  <c r="F93" i="9"/>
  <c r="F72" i="11"/>
  <c r="E15" i="11"/>
  <c r="E86" i="9"/>
  <c r="Z86" i="9" s="1"/>
  <c r="E45" i="11"/>
  <c r="Z96" i="9"/>
  <c r="E68" i="9"/>
  <c r="E93" i="11"/>
  <c r="D15" i="11"/>
  <c r="D45" i="9"/>
  <c r="D68" i="9"/>
  <c r="D64" i="9"/>
  <c r="Z64" i="9" s="1"/>
  <c r="D93" i="9"/>
  <c r="Z86" i="4"/>
  <c r="Z72" i="4"/>
  <c r="Z68" i="4"/>
  <c r="Z64" i="4"/>
  <c r="Z96" i="4"/>
  <c r="X63" i="4"/>
  <c r="X63" i="11" s="1"/>
  <c r="D63" i="4"/>
  <c r="D63" i="9" s="1"/>
  <c r="S63" i="4"/>
  <c r="S63" i="9" s="1"/>
  <c r="K63" i="9"/>
  <c r="K63" i="4"/>
  <c r="K63" i="11" s="1"/>
  <c r="T63" i="4"/>
  <c r="T63" i="11" s="1"/>
  <c r="H63" i="4"/>
  <c r="H63" i="9" s="1"/>
  <c r="J63" i="4"/>
  <c r="J63" i="11" s="1"/>
  <c r="F63" i="4"/>
  <c r="F63" i="11" s="1"/>
  <c r="G63" i="4"/>
  <c r="G63" i="9" s="1"/>
  <c r="U63" i="11"/>
  <c r="U63" i="4"/>
  <c r="U63" i="9" s="1"/>
  <c r="M63" i="4"/>
  <c r="M63" i="9" s="1"/>
  <c r="E63" i="4"/>
  <c r="E63" i="9" s="1"/>
  <c r="P63" i="9"/>
  <c r="P63" i="4"/>
  <c r="P63" i="11" s="1"/>
  <c r="N63" i="4"/>
  <c r="N63" i="11" s="1"/>
  <c r="W63" i="4"/>
  <c r="W63" i="9" s="1"/>
  <c r="O63" i="4"/>
  <c r="O63" i="11" s="1"/>
  <c r="L63" i="4"/>
  <c r="L63" i="11" s="1"/>
  <c r="R63" i="4"/>
  <c r="R63" i="11" s="1"/>
  <c r="V63" i="4"/>
  <c r="V63" i="11" s="1"/>
  <c r="Y63" i="9"/>
  <c r="Y63" i="11"/>
  <c r="Y63" i="4"/>
  <c r="Q63" i="4"/>
  <c r="Q63" i="9" s="1"/>
  <c r="I63" i="4"/>
  <c r="I63" i="11" s="1"/>
  <c r="C63" i="4"/>
  <c r="C63" i="11" s="1"/>
  <c r="Z63" i="12"/>
  <c r="Z76" i="9"/>
  <c r="Z76" i="4"/>
  <c r="X63" i="9" l="1"/>
  <c r="W63" i="11"/>
  <c r="V63" i="9"/>
  <c r="T63" i="9"/>
  <c r="S63" i="11"/>
  <c r="Z64" i="11"/>
  <c r="R63" i="9"/>
  <c r="Q63" i="11"/>
  <c r="O63" i="9"/>
  <c r="N63" i="9"/>
  <c r="M63" i="11"/>
  <c r="L63" i="9"/>
  <c r="J63" i="9"/>
  <c r="Z68" i="11"/>
  <c r="I63" i="9"/>
  <c r="Z68" i="9"/>
  <c r="H63" i="11"/>
  <c r="G63" i="11"/>
  <c r="F63" i="9"/>
  <c r="E63" i="11"/>
  <c r="D63" i="11"/>
  <c r="C63" i="9"/>
  <c r="Z109" i="11"/>
  <c r="Z108" i="11"/>
  <c r="Z107" i="11"/>
  <c r="Z106" i="11"/>
  <c r="C105" i="11"/>
  <c r="Z104" i="11"/>
  <c r="Z103" i="11"/>
  <c r="Z102" i="11"/>
  <c r="Z101" i="11"/>
  <c r="Z100" i="11"/>
  <c r="Z99" i="11"/>
  <c r="Z98" i="11"/>
  <c r="Z97" i="11"/>
  <c r="Z95" i="11"/>
  <c r="Z94" i="11"/>
  <c r="Z92" i="11"/>
  <c r="Z91" i="11"/>
  <c r="Z90" i="11"/>
  <c r="Z89" i="11"/>
  <c r="Z88" i="11"/>
  <c r="Z87" i="11"/>
  <c r="Z85" i="11"/>
  <c r="Z84" i="11"/>
  <c r="Z83" i="11"/>
  <c r="Z82" i="11"/>
  <c r="Z81" i="11"/>
  <c r="Z80" i="11"/>
  <c r="Z79" i="11"/>
  <c r="Z78" i="11"/>
  <c r="Z77" i="11"/>
  <c r="Z75" i="11"/>
  <c r="Z74" i="11"/>
  <c r="Z73" i="11"/>
  <c r="Z71" i="11"/>
  <c r="Z70" i="11"/>
  <c r="Z69" i="11"/>
  <c r="Z67" i="11"/>
  <c r="Z66" i="11"/>
  <c r="Z65" i="11"/>
  <c r="Z61" i="11"/>
  <c r="Z60" i="11"/>
  <c r="Z59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4" i="11"/>
  <c r="Z6" i="11"/>
  <c r="AA76" i="11" s="1"/>
  <c r="AB76" i="11" s="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C3" i="11"/>
  <c r="K1" i="11"/>
  <c r="Z93" i="11" l="1"/>
  <c r="AA93" i="11" s="1"/>
  <c r="AA72" i="11"/>
  <c r="AB72" i="11" s="1"/>
  <c r="AH76" i="11"/>
  <c r="AJ76" i="11"/>
  <c r="AD76" i="11"/>
  <c r="AF76" i="11"/>
  <c r="AA64" i="11"/>
  <c r="AB64" i="11" s="1"/>
  <c r="AA17" i="11"/>
  <c r="AB17" i="11" s="1"/>
  <c r="AD17" i="11" s="1"/>
  <c r="AA21" i="11"/>
  <c r="AB21" i="11" s="1"/>
  <c r="AD21" i="11" s="1"/>
  <c r="AA25" i="11"/>
  <c r="AB25" i="11" s="1"/>
  <c r="AD25" i="11" s="1"/>
  <c r="AA29" i="11"/>
  <c r="AB29" i="11" s="1"/>
  <c r="AH29" i="11" s="1"/>
  <c r="AA33" i="11"/>
  <c r="AB33" i="11" s="1"/>
  <c r="AH33" i="11" s="1"/>
  <c r="AA37" i="11"/>
  <c r="AB37" i="11" s="1"/>
  <c r="AD37" i="11" s="1"/>
  <c r="AA41" i="11"/>
  <c r="AB41" i="11" s="1"/>
  <c r="AJ41" i="11" s="1"/>
  <c r="Z45" i="11"/>
  <c r="AA45" i="11" s="1"/>
  <c r="AB45" i="11" s="1"/>
  <c r="AA68" i="11"/>
  <c r="AB68" i="11" s="1"/>
  <c r="Z15" i="11"/>
  <c r="AA15" i="11" s="1"/>
  <c r="AB15" i="11" s="1"/>
  <c r="AA57" i="11"/>
  <c r="AB57" i="11" s="1"/>
  <c r="AH57" i="11" s="1"/>
  <c r="AA49" i="11"/>
  <c r="AB49" i="11" s="1"/>
  <c r="AH49" i="11" s="1"/>
  <c r="AA53" i="11"/>
  <c r="AB53" i="11" s="1"/>
  <c r="AD53" i="11" s="1"/>
  <c r="AA14" i="11"/>
  <c r="AB14" i="11" s="1"/>
  <c r="AF14" i="11" s="1"/>
  <c r="AA16" i="11"/>
  <c r="AB16" i="11" s="1"/>
  <c r="AA24" i="11"/>
  <c r="AB24" i="11" s="1"/>
  <c r="AD24" i="11" s="1"/>
  <c r="AA32" i="11"/>
  <c r="AB32" i="11" s="1"/>
  <c r="AF32" i="11" s="1"/>
  <c r="AA40" i="11"/>
  <c r="AB40" i="11" s="1"/>
  <c r="AD40" i="11" s="1"/>
  <c r="AA46" i="11"/>
  <c r="AB46" i="11" s="1"/>
  <c r="AJ46" i="11" s="1"/>
  <c r="AA54" i="11"/>
  <c r="AB54" i="11" s="1"/>
  <c r="AJ54" i="11" s="1"/>
  <c r="AA51" i="11"/>
  <c r="AB51" i="11" s="1"/>
  <c r="AJ51" i="11" s="1"/>
  <c r="AA86" i="11"/>
  <c r="AB86" i="11" s="1"/>
  <c r="AA20" i="11"/>
  <c r="AB20" i="11" s="1"/>
  <c r="AA19" i="11"/>
  <c r="AB19" i="11" s="1"/>
  <c r="AA27" i="11"/>
  <c r="AB27" i="11" s="1"/>
  <c r="AA73" i="11"/>
  <c r="AB73" i="11" s="1"/>
  <c r="AA100" i="11"/>
  <c r="AB100" i="11" s="1"/>
  <c r="AM100" i="11" s="1"/>
  <c r="AA107" i="11"/>
  <c r="AB107" i="11" s="1"/>
  <c r="AA104" i="11"/>
  <c r="AB104" i="11" s="1"/>
  <c r="AA98" i="11"/>
  <c r="AB98" i="11" s="1"/>
  <c r="AA94" i="11"/>
  <c r="AB94" i="11" s="1"/>
  <c r="AA67" i="11"/>
  <c r="AB67" i="11" s="1"/>
  <c r="AA92" i="11"/>
  <c r="AB92" i="11" s="1"/>
  <c r="AM92" i="11" s="1"/>
  <c r="AA88" i="11"/>
  <c r="AB88" i="11" s="1"/>
  <c r="AA85" i="11"/>
  <c r="AB85" i="11" s="1"/>
  <c r="AM85" i="11" s="1"/>
  <c r="AA83" i="11"/>
  <c r="AB83" i="11" s="1"/>
  <c r="AA79" i="11"/>
  <c r="AB79" i="11" s="1"/>
  <c r="AA74" i="11"/>
  <c r="AB74" i="11" s="1"/>
  <c r="AA69" i="11"/>
  <c r="AB69" i="11" s="1"/>
  <c r="AA23" i="11"/>
  <c r="AB23" i="11" s="1"/>
  <c r="AA35" i="11"/>
  <c r="AB35" i="11" s="1"/>
  <c r="AA43" i="11"/>
  <c r="AB43" i="11" s="1"/>
  <c r="AA59" i="11"/>
  <c r="AB59" i="11" s="1"/>
  <c r="AA78" i="11"/>
  <c r="AB78" i="11" s="1"/>
  <c r="AA82" i="11"/>
  <c r="AB82" i="11" s="1"/>
  <c r="AA106" i="11"/>
  <c r="AB106" i="11" s="1"/>
  <c r="AA22" i="11"/>
  <c r="AB22" i="11" s="1"/>
  <c r="AA30" i="11"/>
  <c r="AB30" i="11" s="1"/>
  <c r="AA38" i="11"/>
  <c r="AB38" i="11" s="1"/>
  <c r="AA52" i="11"/>
  <c r="AB52" i="11" s="1"/>
  <c r="AA60" i="11"/>
  <c r="AB60" i="11" s="1"/>
  <c r="AA61" i="11"/>
  <c r="AB61" i="11" s="1"/>
  <c r="AA28" i="11"/>
  <c r="AB28" i="11" s="1"/>
  <c r="AA31" i="11"/>
  <c r="AB31" i="11" s="1"/>
  <c r="AA36" i="11"/>
  <c r="AB36" i="11" s="1"/>
  <c r="AA39" i="11"/>
  <c r="AB39" i="11" s="1"/>
  <c r="AA44" i="11"/>
  <c r="AB44" i="11" s="1"/>
  <c r="AA47" i="11"/>
  <c r="AB47" i="11" s="1"/>
  <c r="AA50" i="11"/>
  <c r="AB50" i="11" s="1"/>
  <c r="AA55" i="11"/>
  <c r="AB55" i="11" s="1"/>
  <c r="AA58" i="11"/>
  <c r="AB58" i="11" s="1"/>
  <c r="AA65" i="11"/>
  <c r="AB65" i="11" s="1"/>
  <c r="AA70" i="11"/>
  <c r="AB70" i="11" s="1"/>
  <c r="AA75" i="11"/>
  <c r="AB75" i="11" s="1"/>
  <c r="AA80" i="11"/>
  <c r="AB80" i="11" s="1"/>
  <c r="AA84" i="11"/>
  <c r="AB84" i="11" s="1"/>
  <c r="AM84" i="11" s="1"/>
  <c r="AA90" i="11"/>
  <c r="AB90" i="11" s="1"/>
  <c r="AA102" i="11"/>
  <c r="AB102" i="11" s="1"/>
  <c r="AA108" i="11"/>
  <c r="AB108" i="11" s="1"/>
  <c r="AA18" i="11"/>
  <c r="AB18" i="11" s="1"/>
  <c r="AA26" i="11"/>
  <c r="AB26" i="11" s="1"/>
  <c r="AA34" i="11"/>
  <c r="AB34" i="11" s="1"/>
  <c r="AA42" i="11"/>
  <c r="AB42" i="11" s="1"/>
  <c r="AA48" i="11"/>
  <c r="AB48" i="11" s="1"/>
  <c r="AA56" i="11"/>
  <c r="AB56" i="11" s="1"/>
  <c r="AA66" i="11"/>
  <c r="AB66" i="11" s="1"/>
  <c r="AA71" i="11"/>
  <c r="AB71" i="11" s="1"/>
  <c r="AA77" i="11"/>
  <c r="AB77" i="11" s="1"/>
  <c r="AA81" i="11"/>
  <c r="AB81" i="11" s="1"/>
  <c r="AA91" i="11"/>
  <c r="AB91" i="11" s="1"/>
  <c r="AA99" i="11"/>
  <c r="AB99" i="11" s="1"/>
  <c r="AA103" i="11"/>
  <c r="AB103" i="11" s="1"/>
  <c r="AA109" i="11"/>
  <c r="AA89" i="11"/>
  <c r="AB89" i="11" s="1"/>
  <c r="AA95" i="11"/>
  <c r="AB95" i="11" s="1"/>
  <c r="AA97" i="11"/>
  <c r="AB97" i="11" s="1"/>
  <c r="AA101" i="11"/>
  <c r="AB101" i="11" s="1"/>
  <c r="AA87" i="11"/>
  <c r="AB87" i="11" s="1"/>
  <c r="AA96" i="11"/>
  <c r="AB96" i="11" s="1"/>
  <c r="Z105" i="11"/>
  <c r="AA105" i="11" s="1"/>
  <c r="AB105" i="11" s="1"/>
  <c r="K1" i="9"/>
  <c r="C3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Z109" i="9"/>
  <c r="Z108" i="9"/>
  <c r="Z107" i="9"/>
  <c r="Z106" i="9"/>
  <c r="C105" i="9"/>
  <c r="Z104" i="9"/>
  <c r="Z103" i="9"/>
  <c r="Z102" i="9"/>
  <c r="Z101" i="9"/>
  <c r="Z100" i="9"/>
  <c r="Z99" i="9"/>
  <c r="Z98" i="9"/>
  <c r="Z97" i="9"/>
  <c r="Z95" i="9"/>
  <c r="Z94" i="9"/>
  <c r="Z92" i="9"/>
  <c r="Z91" i="9"/>
  <c r="Z90" i="9"/>
  <c r="Z89" i="9"/>
  <c r="Z88" i="9"/>
  <c r="Z87" i="9"/>
  <c r="Z85" i="9"/>
  <c r="Z84" i="9"/>
  <c r="Z83" i="9"/>
  <c r="Z82" i="9"/>
  <c r="Z81" i="9"/>
  <c r="Z80" i="9"/>
  <c r="Z79" i="9"/>
  <c r="Z78" i="9"/>
  <c r="Z77" i="9"/>
  <c r="Z75" i="9"/>
  <c r="Z74" i="9"/>
  <c r="Z73" i="9"/>
  <c r="Z71" i="9"/>
  <c r="Z70" i="9"/>
  <c r="Z69" i="9"/>
  <c r="Z67" i="9"/>
  <c r="Z66" i="9"/>
  <c r="Z65" i="9"/>
  <c r="Z61" i="9"/>
  <c r="Z60" i="9"/>
  <c r="Z59" i="9"/>
  <c r="Z58" i="9"/>
  <c r="Z57" i="9"/>
  <c r="Z56" i="9"/>
  <c r="Z55" i="9"/>
  <c r="Z54" i="9"/>
  <c r="Z53" i="9"/>
  <c r="Z52" i="9"/>
  <c r="Z51" i="9"/>
  <c r="Z50" i="9"/>
  <c r="Z49" i="9"/>
  <c r="Z48" i="9"/>
  <c r="Z47" i="9"/>
  <c r="Z46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4" i="9"/>
  <c r="Z6" i="9"/>
  <c r="AA76" i="9" s="1"/>
  <c r="AB76" i="9" s="1"/>
  <c r="AA67" i="9" l="1"/>
  <c r="AB67" i="9" s="1"/>
  <c r="AA73" i="9"/>
  <c r="AB63" i="11"/>
  <c r="AM96" i="11"/>
  <c r="AJ96" i="11"/>
  <c r="AH96" i="11"/>
  <c r="AF96" i="11"/>
  <c r="AD96" i="11"/>
  <c r="AD86" i="11"/>
  <c r="AH86" i="11"/>
  <c r="AF86" i="11"/>
  <c r="AJ86" i="11"/>
  <c r="AJ72" i="11"/>
  <c r="AD72" i="11"/>
  <c r="AH72" i="11"/>
  <c r="AF72" i="11"/>
  <c r="AD68" i="11"/>
  <c r="AJ68" i="11"/>
  <c r="AH68" i="11"/>
  <c r="AF68" i="11"/>
  <c r="AJ64" i="11"/>
  <c r="AF64" i="11"/>
  <c r="AH64" i="11"/>
  <c r="AH63" i="11" s="1"/>
  <c r="AD64" i="11"/>
  <c r="AF45" i="11"/>
  <c r="AD45" i="11"/>
  <c r="AH45" i="11"/>
  <c r="AJ45" i="11"/>
  <c r="AF15" i="11"/>
  <c r="AJ15" i="11"/>
  <c r="AH15" i="11"/>
  <c r="AD15" i="11"/>
  <c r="AD16" i="11"/>
  <c r="AH16" i="11"/>
  <c r="AJ53" i="11"/>
  <c r="AD49" i="11"/>
  <c r="AH17" i="11"/>
  <c r="AJ17" i="11"/>
  <c r="AF33" i="11"/>
  <c r="AD33" i="11"/>
  <c r="AH54" i="11"/>
  <c r="AH32" i="11"/>
  <c r="AH37" i="11"/>
  <c r="AF41" i="11"/>
  <c r="AH53" i="11"/>
  <c r="Z63" i="11"/>
  <c r="AA63" i="11" s="1"/>
  <c r="AD51" i="11"/>
  <c r="AD57" i="11"/>
  <c r="AD32" i="11"/>
  <c r="AD41" i="11"/>
  <c r="AD29" i="11"/>
  <c r="AF21" i="11"/>
  <c r="AF24" i="11"/>
  <c r="AJ24" i="11"/>
  <c r="AJ25" i="11"/>
  <c r="AF25" i="11"/>
  <c r="AJ16" i="11"/>
  <c r="AF51" i="11"/>
  <c r="AF29" i="11"/>
  <c r="AD54" i="11"/>
  <c r="AH24" i="11"/>
  <c r="AF53" i="11"/>
  <c r="AJ49" i="11"/>
  <c r="AJ33" i="11"/>
  <c r="AJ29" i="11"/>
  <c r="AF57" i="11"/>
  <c r="AF17" i="11"/>
  <c r="AH51" i="11"/>
  <c r="AD46" i="11"/>
  <c r="AJ32" i="11"/>
  <c r="AJ57" i="11"/>
  <c r="AH40" i="11"/>
  <c r="AM14" i="11"/>
  <c r="AH25" i="11"/>
  <c r="AH41" i="11"/>
  <c r="AH14" i="11"/>
  <c r="AF46" i="11"/>
  <c r="Z45" i="9"/>
  <c r="AA45" i="9" s="1"/>
  <c r="AB45" i="9" s="1"/>
  <c r="AA64" i="9"/>
  <c r="AB64" i="9" s="1"/>
  <c r="AD76" i="9"/>
  <c r="AJ76" i="9"/>
  <c r="AH76" i="9"/>
  <c r="AF76" i="9"/>
  <c r="AF37" i="11"/>
  <c r="AH21" i="11"/>
  <c r="AN14" i="11"/>
  <c r="AF54" i="11"/>
  <c r="AH46" i="11"/>
  <c r="AJ40" i="11"/>
  <c r="AF16" i="11"/>
  <c r="AF49" i="11"/>
  <c r="AJ37" i="11"/>
  <c r="AJ21" i="11"/>
  <c r="AJ14" i="11"/>
  <c r="AD14" i="11"/>
  <c r="AF40" i="11"/>
  <c r="AN45" i="11"/>
  <c r="AM15" i="11"/>
  <c r="AD87" i="11"/>
  <c r="AJ87" i="11"/>
  <c r="AH87" i="11"/>
  <c r="AM86" i="11"/>
  <c r="AF87" i="11"/>
  <c r="AH103" i="11"/>
  <c r="AF103" i="11"/>
  <c r="AD103" i="11"/>
  <c r="AJ103" i="11"/>
  <c r="AJ81" i="11"/>
  <c r="AH81" i="11"/>
  <c r="AF81" i="11"/>
  <c r="AD81" i="11"/>
  <c r="AJ66" i="11"/>
  <c r="AH66" i="11"/>
  <c r="AF66" i="11"/>
  <c r="AD66" i="11"/>
  <c r="AF34" i="11"/>
  <c r="AJ34" i="11"/>
  <c r="AH34" i="11"/>
  <c r="AD34" i="11"/>
  <c r="AF102" i="11"/>
  <c r="AD102" i="11"/>
  <c r="AJ102" i="11"/>
  <c r="AH102" i="11"/>
  <c r="AH75" i="11"/>
  <c r="AF75" i="11"/>
  <c r="AD75" i="11"/>
  <c r="AJ75" i="11"/>
  <c r="AD58" i="11"/>
  <c r="AJ58" i="11"/>
  <c r="AH58" i="11"/>
  <c r="AF58" i="11"/>
  <c r="AJ44" i="11"/>
  <c r="AD44" i="11"/>
  <c r="AH44" i="11"/>
  <c r="AF44" i="11"/>
  <c r="AJ28" i="11"/>
  <c r="AD28" i="11"/>
  <c r="AH28" i="11"/>
  <c r="AF28" i="11"/>
  <c r="AF38" i="11"/>
  <c r="AD38" i="11"/>
  <c r="AJ38" i="11"/>
  <c r="AH38" i="11"/>
  <c r="AD82" i="11"/>
  <c r="AJ82" i="11"/>
  <c r="AH82" i="11"/>
  <c r="AF82" i="11"/>
  <c r="AH43" i="11"/>
  <c r="AF43" i="11"/>
  <c r="AD43" i="11"/>
  <c r="AJ43" i="11"/>
  <c r="AF74" i="11"/>
  <c r="AD74" i="11"/>
  <c r="AJ74" i="11"/>
  <c r="AH74" i="11"/>
  <c r="AF88" i="11"/>
  <c r="AD88" i="11"/>
  <c r="AJ88" i="11"/>
  <c r="AH88" i="11"/>
  <c r="AJ98" i="11"/>
  <c r="AH98" i="11"/>
  <c r="AF98" i="11"/>
  <c r="AD98" i="11"/>
  <c r="AH89" i="11"/>
  <c r="AF89" i="11"/>
  <c r="AD89" i="11"/>
  <c r="AJ89" i="11"/>
  <c r="AD101" i="11"/>
  <c r="AJ101" i="11"/>
  <c r="AH101" i="11"/>
  <c r="AF101" i="11"/>
  <c r="AD99" i="11"/>
  <c r="AJ99" i="11"/>
  <c r="AH99" i="11"/>
  <c r="AF99" i="11"/>
  <c r="AJ77" i="11"/>
  <c r="AH77" i="11"/>
  <c r="AF77" i="11"/>
  <c r="AD77" i="11"/>
  <c r="AH56" i="11"/>
  <c r="AJ56" i="11"/>
  <c r="AF56" i="11"/>
  <c r="AD56" i="11"/>
  <c r="AF26" i="11"/>
  <c r="AJ26" i="11"/>
  <c r="AH26" i="11"/>
  <c r="AD26" i="11"/>
  <c r="AJ90" i="11"/>
  <c r="AH90" i="11"/>
  <c r="AF90" i="11"/>
  <c r="AD90" i="11"/>
  <c r="AH70" i="11"/>
  <c r="AF70" i="11"/>
  <c r="AD70" i="11"/>
  <c r="AJ70" i="11"/>
  <c r="AF55" i="11"/>
  <c r="AJ55" i="11"/>
  <c r="AH55" i="11"/>
  <c r="AD55" i="11"/>
  <c r="AH39" i="11"/>
  <c r="AJ39" i="11"/>
  <c r="AF39" i="11"/>
  <c r="AD39" i="11"/>
  <c r="AH61" i="11"/>
  <c r="AF61" i="11"/>
  <c r="AD61" i="11"/>
  <c r="AJ61" i="11"/>
  <c r="AF30" i="11"/>
  <c r="AD30" i="11"/>
  <c r="AJ30" i="11"/>
  <c r="AH30" i="11"/>
  <c r="AD78" i="11"/>
  <c r="AJ78" i="11"/>
  <c r="AH78" i="11"/>
  <c r="AF78" i="11"/>
  <c r="AH35" i="11"/>
  <c r="AF35" i="11"/>
  <c r="AD35" i="11"/>
  <c r="AJ35" i="11"/>
  <c r="AF79" i="11"/>
  <c r="AD79" i="11"/>
  <c r="AJ79" i="11"/>
  <c r="AH79" i="11"/>
  <c r="AN92" i="11"/>
  <c r="AF92" i="11"/>
  <c r="AD92" i="11"/>
  <c r="AJ92" i="11"/>
  <c r="AH92" i="11"/>
  <c r="AJ104" i="11"/>
  <c r="AH104" i="11"/>
  <c r="AF104" i="11"/>
  <c r="AD104" i="11"/>
  <c r="AD73" i="11"/>
  <c r="AJ73" i="11"/>
  <c r="AH73" i="11"/>
  <c r="AM72" i="11"/>
  <c r="AF73" i="11"/>
  <c r="AJ20" i="11"/>
  <c r="AD20" i="11"/>
  <c r="AH20" i="11"/>
  <c r="AF20" i="11"/>
  <c r="AH97" i="11"/>
  <c r="AF97" i="11"/>
  <c r="AD97" i="11"/>
  <c r="AJ97" i="11"/>
  <c r="AD91" i="11"/>
  <c r="AJ91" i="11"/>
  <c r="AH91" i="11"/>
  <c r="AF91" i="11"/>
  <c r="AH48" i="11"/>
  <c r="AJ48" i="11"/>
  <c r="AF48" i="11"/>
  <c r="AD48" i="11"/>
  <c r="AF18" i="11"/>
  <c r="AJ18" i="11"/>
  <c r="AD18" i="11"/>
  <c r="AH18" i="11"/>
  <c r="AH84" i="11"/>
  <c r="AN84" i="11"/>
  <c r="AF84" i="11"/>
  <c r="AD84" i="11"/>
  <c r="AJ84" i="11"/>
  <c r="AH65" i="11"/>
  <c r="AF65" i="11"/>
  <c r="AD65" i="11"/>
  <c r="AJ65" i="11"/>
  <c r="AD50" i="11"/>
  <c r="AJ50" i="11"/>
  <c r="AH50" i="11"/>
  <c r="AF50" i="11"/>
  <c r="AJ36" i="11"/>
  <c r="AD36" i="11"/>
  <c r="AH36" i="11"/>
  <c r="AF36" i="11"/>
  <c r="AF60" i="11"/>
  <c r="AJ60" i="11"/>
  <c r="AD60" i="11"/>
  <c r="AH60" i="11"/>
  <c r="AF22" i="11"/>
  <c r="AD22" i="11"/>
  <c r="AJ22" i="11"/>
  <c r="AH22" i="11"/>
  <c r="AH23" i="11"/>
  <c r="AJ23" i="11"/>
  <c r="AF23" i="11"/>
  <c r="AD23" i="11"/>
  <c r="AF83" i="11"/>
  <c r="AD83" i="11"/>
  <c r="AJ83" i="11"/>
  <c r="AH83" i="11"/>
  <c r="AD67" i="11"/>
  <c r="AJ67" i="11"/>
  <c r="AH67" i="11"/>
  <c r="AF67" i="11"/>
  <c r="AJ107" i="11"/>
  <c r="AH107" i="11"/>
  <c r="AF107" i="11"/>
  <c r="AD107" i="11"/>
  <c r="AH27" i="11"/>
  <c r="AF27" i="11"/>
  <c r="AJ27" i="11"/>
  <c r="AD27" i="11"/>
  <c r="AN96" i="11"/>
  <c r="AJ95" i="11"/>
  <c r="AH95" i="11"/>
  <c r="AN95" i="11"/>
  <c r="AF95" i="11"/>
  <c r="AM95" i="11"/>
  <c r="AD95" i="11"/>
  <c r="AB109" i="11"/>
  <c r="AJ71" i="11"/>
  <c r="AH71" i="11"/>
  <c r="AF71" i="11"/>
  <c r="AD71" i="11"/>
  <c r="AF42" i="11"/>
  <c r="AJ42" i="11"/>
  <c r="AH42" i="11"/>
  <c r="AD42" i="11"/>
  <c r="AD108" i="11"/>
  <c r="AJ108" i="11"/>
  <c r="AH108" i="11"/>
  <c r="AF108" i="11"/>
  <c r="AH80" i="11"/>
  <c r="AF80" i="11"/>
  <c r="AD80" i="11"/>
  <c r="AJ80" i="11"/>
  <c r="AF47" i="11"/>
  <c r="AJ47" i="11"/>
  <c r="AH47" i="11"/>
  <c r="AD47" i="11"/>
  <c r="AH31" i="11"/>
  <c r="AJ31" i="11"/>
  <c r="AF31" i="11"/>
  <c r="AD31" i="11"/>
  <c r="AH52" i="11"/>
  <c r="AD52" i="11"/>
  <c r="AJ52" i="11"/>
  <c r="AF52" i="11"/>
  <c r="AH106" i="11"/>
  <c r="AF106" i="11"/>
  <c r="AD106" i="11"/>
  <c r="AJ106" i="11"/>
  <c r="AF59" i="11"/>
  <c r="AH59" i="11"/>
  <c r="AD59" i="11"/>
  <c r="AJ59" i="11"/>
  <c r="AF69" i="11"/>
  <c r="AD69" i="11"/>
  <c r="AJ69" i="11"/>
  <c r="AH69" i="11"/>
  <c r="AM68" i="11"/>
  <c r="AN85" i="11"/>
  <c r="AF85" i="11"/>
  <c r="AD85" i="11"/>
  <c r="AJ85" i="11"/>
  <c r="AH85" i="11"/>
  <c r="AM94" i="11"/>
  <c r="AD94" i="11"/>
  <c r="AJ94" i="11"/>
  <c r="AH94" i="11"/>
  <c r="AB93" i="11"/>
  <c r="AM93" i="11" s="1"/>
  <c r="AN94" i="11"/>
  <c r="AF94" i="11"/>
  <c r="AN100" i="11"/>
  <c r="AF100" i="11"/>
  <c r="AD100" i="11"/>
  <c r="AJ100" i="11"/>
  <c r="AH100" i="11"/>
  <c r="AH19" i="11"/>
  <c r="AF19" i="11"/>
  <c r="AD19" i="11"/>
  <c r="AJ19" i="11"/>
  <c r="AA53" i="9"/>
  <c r="AB53" i="9" s="1"/>
  <c r="AF53" i="9" s="1"/>
  <c r="AA26" i="9"/>
  <c r="AB26" i="9" s="1"/>
  <c r="AJ26" i="9" s="1"/>
  <c r="AA108" i="9"/>
  <c r="AB108" i="9" s="1"/>
  <c r="AA101" i="9"/>
  <c r="AB101" i="9" s="1"/>
  <c r="AA88" i="9"/>
  <c r="AB88" i="9" s="1"/>
  <c r="AA83" i="9"/>
  <c r="AB83" i="9" s="1"/>
  <c r="AA74" i="9"/>
  <c r="AB74" i="9" s="1"/>
  <c r="AA42" i="9"/>
  <c r="AB42" i="9" s="1"/>
  <c r="AA34" i="9"/>
  <c r="AB34" i="9" s="1"/>
  <c r="AA92" i="9"/>
  <c r="AB92" i="9" s="1"/>
  <c r="AM92" i="9" s="1"/>
  <c r="AA85" i="9"/>
  <c r="AB85" i="9" s="1"/>
  <c r="AM85" i="9" s="1"/>
  <c r="AA69" i="9"/>
  <c r="AB69" i="9" s="1"/>
  <c r="AA38" i="9"/>
  <c r="AB38" i="9" s="1"/>
  <c r="AA30" i="9"/>
  <c r="AB30" i="9" s="1"/>
  <c r="AA79" i="9"/>
  <c r="AB79" i="9" s="1"/>
  <c r="AA59" i="9"/>
  <c r="AB59" i="9" s="1"/>
  <c r="AA54" i="9"/>
  <c r="AB54" i="9" s="1"/>
  <c r="AA51" i="9"/>
  <c r="AB51" i="9" s="1"/>
  <c r="AA46" i="9"/>
  <c r="AB46" i="9" s="1"/>
  <c r="AD46" i="9" s="1"/>
  <c r="AA40" i="9"/>
  <c r="AB40" i="9" s="1"/>
  <c r="AA32" i="9"/>
  <c r="AB32" i="9" s="1"/>
  <c r="AA25" i="9"/>
  <c r="AB25" i="9" s="1"/>
  <c r="AA50" i="9"/>
  <c r="AB50" i="9" s="1"/>
  <c r="AA44" i="9"/>
  <c r="AB44" i="9" s="1"/>
  <c r="AA36" i="9"/>
  <c r="AB36" i="9" s="1"/>
  <c r="AA16" i="9"/>
  <c r="AB16" i="9" s="1"/>
  <c r="AA58" i="9"/>
  <c r="AB58" i="9" s="1"/>
  <c r="AA47" i="9"/>
  <c r="AB47" i="9" s="1"/>
  <c r="AA27" i="9"/>
  <c r="AB27" i="9" s="1"/>
  <c r="AA23" i="9"/>
  <c r="AB23" i="9" s="1"/>
  <c r="AA21" i="9"/>
  <c r="AB21" i="9" s="1"/>
  <c r="AA19" i="9"/>
  <c r="AB19" i="9" s="1"/>
  <c r="AA17" i="9"/>
  <c r="AB17" i="9" s="1"/>
  <c r="AA55" i="9"/>
  <c r="AB55" i="9" s="1"/>
  <c r="AA14" i="9"/>
  <c r="AB14" i="9" s="1"/>
  <c r="AA65" i="9"/>
  <c r="AB65" i="9" s="1"/>
  <c r="AA72" i="9"/>
  <c r="AB72" i="9" s="1"/>
  <c r="AB73" i="9"/>
  <c r="AA82" i="9"/>
  <c r="AB82" i="9" s="1"/>
  <c r="AA102" i="9"/>
  <c r="AB102" i="9" s="1"/>
  <c r="AA18" i="9"/>
  <c r="AB18" i="9" s="1"/>
  <c r="AA29" i="9"/>
  <c r="AB29" i="9" s="1"/>
  <c r="AA31" i="9"/>
  <c r="AB31" i="9" s="1"/>
  <c r="AA33" i="9"/>
  <c r="AB33" i="9" s="1"/>
  <c r="AA37" i="9"/>
  <c r="AB37" i="9" s="1"/>
  <c r="AA39" i="9"/>
  <c r="AB39" i="9" s="1"/>
  <c r="AA41" i="9"/>
  <c r="AB41" i="9" s="1"/>
  <c r="AA49" i="9"/>
  <c r="AB49" i="9" s="1"/>
  <c r="AA75" i="9"/>
  <c r="AB75" i="9" s="1"/>
  <c r="AA84" i="9"/>
  <c r="AB84" i="9" s="1"/>
  <c r="AM84" i="9" s="1"/>
  <c r="AA28" i="9"/>
  <c r="AB28" i="9" s="1"/>
  <c r="AA57" i="9"/>
  <c r="AB57" i="9" s="1"/>
  <c r="AA78" i="9"/>
  <c r="AB78" i="9" s="1"/>
  <c r="AA20" i="9"/>
  <c r="AB20" i="9" s="1"/>
  <c r="AA22" i="9"/>
  <c r="AB22" i="9" s="1"/>
  <c r="AA24" i="9"/>
  <c r="AB24" i="9" s="1"/>
  <c r="AA61" i="9"/>
  <c r="AB61" i="9" s="1"/>
  <c r="AA99" i="9"/>
  <c r="AB99" i="9" s="1"/>
  <c r="AA96" i="9"/>
  <c r="AB96" i="9" s="1"/>
  <c r="AA35" i="9"/>
  <c r="AB35" i="9" s="1"/>
  <c r="AA43" i="9"/>
  <c r="AB43" i="9" s="1"/>
  <c r="AA70" i="9"/>
  <c r="AB70" i="9" s="1"/>
  <c r="AA77" i="9"/>
  <c r="AB77" i="9" s="1"/>
  <c r="AA100" i="9"/>
  <c r="AB100" i="9" s="1"/>
  <c r="AM100" i="9" s="1"/>
  <c r="AA104" i="9"/>
  <c r="AB104" i="9" s="1"/>
  <c r="AA106" i="9"/>
  <c r="AB106" i="9" s="1"/>
  <c r="AA52" i="9"/>
  <c r="AB52" i="9" s="1"/>
  <c r="AA60" i="9"/>
  <c r="AB60" i="9" s="1"/>
  <c r="AA66" i="9"/>
  <c r="AB66" i="9" s="1"/>
  <c r="AA81" i="9"/>
  <c r="AB81" i="9" s="1"/>
  <c r="AA90" i="9"/>
  <c r="AB90" i="9" s="1"/>
  <c r="AA98" i="9"/>
  <c r="AB98" i="9" s="1"/>
  <c r="AA48" i="9"/>
  <c r="AB48" i="9" s="1"/>
  <c r="AA56" i="9"/>
  <c r="AB56" i="9" s="1"/>
  <c r="AA71" i="9"/>
  <c r="AB71" i="9" s="1"/>
  <c r="AA68" i="9"/>
  <c r="AB68" i="9" s="1"/>
  <c r="AA86" i="9"/>
  <c r="AB86" i="9" s="1"/>
  <c r="AA87" i="9"/>
  <c r="AB87" i="9" s="1"/>
  <c r="AA89" i="9"/>
  <c r="AB89" i="9" s="1"/>
  <c r="AA91" i="9"/>
  <c r="AB91" i="9" s="1"/>
  <c r="Z93" i="9"/>
  <c r="AA93" i="9" s="1"/>
  <c r="AA94" i="9"/>
  <c r="AB94" i="9" s="1"/>
  <c r="AA103" i="9"/>
  <c r="AB103" i="9" s="1"/>
  <c r="AA109" i="9"/>
  <c r="AA80" i="9"/>
  <c r="AB80" i="9" s="1"/>
  <c r="AA95" i="9"/>
  <c r="AB95" i="9" s="1"/>
  <c r="AA97" i="9"/>
  <c r="AB97" i="9" s="1"/>
  <c r="AA107" i="9"/>
  <c r="AB107" i="9" s="1"/>
  <c r="Z105" i="9"/>
  <c r="AA105" i="9" s="1"/>
  <c r="AB105" i="9" s="1"/>
  <c r="Z6" i="4"/>
  <c r="AA76" i="4" s="1"/>
  <c r="AB76" i="4" s="1"/>
  <c r="Z8" i="4"/>
  <c r="Z14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5" i="4"/>
  <c r="Z66" i="4"/>
  <c r="Z67" i="4"/>
  <c r="Z69" i="4"/>
  <c r="Z70" i="4"/>
  <c r="Z71" i="4"/>
  <c r="Z73" i="4"/>
  <c r="Z74" i="4"/>
  <c r="Z75" i="4"/>
  <c r="Z77" i="4"/>
  <c r="Z78" i="4"/>
  <c r="Z79" i="4"/>
  <c r="Z80" i="4"/>
  <c r="Z81" i="4"/>
  <c r="Z82" i="4"/>
  <c r="Z83" i="4"/>
  <c r="Z84" i="4"/>
  <c r="Z85" i="4"/>
  <c r="Z87" i="4"/>
  <c r="Z88" i="4"/>
  <c r="Z89" i="4"/>
  <c r="Z90" i="4"/>
  <c r="Z91" i="4"/>
  <c r="Z92" i="4"/>
  <c r="Z94" i="4"/>
  <c r="Z95" i="4"/>
  <c r="Z97" i="4"/>
  <c r="Z98" i="4"/>
  <c r="Z99" i="4"/>
  <c r="Z100" i="4"/>
  <c r="Z101" i="4"/>
  <c r="Z102" i="4"/>
  <c r="Z103" i="4"/>
  <c r="Z104" i="4"/>
  <c r="C105" i="4"/>
  <c r="Z106" i="4"/>
  <c r="Z107" i="4"/>
  <c r="Z108" i="4"/>
  <c r="Z109" i="4"/>
  <c r="AJ63" i="11" l="1"/>
  <c r="AD63" i="11"/>
  <c r="AF63" i="11"/>
  <c r="AB63" i="9"/>
  <c r="AM96" i="9"/>
  <c r="AF96" i="9"/>
  <c r="AD96" i="9"/>
  <c r="AJ96" i="9"/>
  <c r="AH96" i="9"/>
  <c r="AD86" i="9"/>
  <c r="AF86" i="9"/>
  <c r="AH86" i="9"/>
  <c r="AJ86" i="9"/>
  <c r="AD72" i="9"/>
  <c r="AJ72" i="9"/>
  <c r="AH72" i="9"/>
  <c r="AF72" i="9"/>
  <c r="AD68" i="9"/>
  <c r="AJ68" i="9"/>
  <c r="AH68" i="9"/>
  <c r="AF68" i="9"/>
  <c r="AJ64" i="9"/>
  <c r="AH64" i="9"/>
  <c r="AD64" i="9"/>
  <c r="AF64" i="9"/>
  <c r="AF63" i="9" s="1"/>
  <c r="AD45" i="9"/>
  <c r="AF45" i="9"/>
  <c r="AH45" i="9"/>
  <c r="AJ45" i="9"/>
  <c r="AJ105" i="11"/>
  <c r="AF93" i="11"/>
  <c r="AM45" i="11"/>
  <c r="AH105" i="11"/>
  <c r="AH26" i="9"/>
  <c r="AD93" i="11"/>
  <c r="AD26" i="9"/>
  <c r="AF26" i="9"/>
  <c r="AH76" i="4"/>
  <c r="AF76" i="4"/>
  <c r="AD76" i="4"/>
  <c r="AJ76" i="4"/>
  <c r="AJ53" i="9"/>
  <c r="Z105" i="4"/>
  <c r="Z93" i="4"/>
  <c r="Z45" i="4"/>
  <c r="Z15" i="4"/>
  <c r="AN15" i="11"/>
  <c r="AH93" i="11"/>
  <c r="AD105" i="11"/>
  <c r="AN64" i="11"/>
  <c r="AM64" i="11"/>
  <c r="AN72" i="11"/>
  <c r="AN86" i="11"/>
  <c r="AJ93" i="11"/>
  <c r="AF105" i="11"/>
  <c r="AF109" i="11"/>
  <c r="AD109" i="11"/>
  <c r="AJ109" i="11"/>
  <c r="AH109" i="11"/>
  <c r="AN68" i="11"/>
  <c r="AN93" i="11"/>
  <c r="AH53" i="9"/>
  <c r="AD53" i="9"/>
  <c r="AJ95" i="9"/>
  <c r="AH95" i="9"/>
  <c r="AN95" i="9"/>
  <c r="AF95" i="9"/>
  <c r="AD95" i="9"/>
  <c r="AM95" i="9"/>
  <c r="AH56" i="9"/>
  <c r="AJ56" i="9"/>
  <c r="AD56" i="9"/>
  <c r="AF56" i="9"/>
  <c r="AH70" i="9"/>
  <c r="AF70" i="9"/>
  <c r="AJ70" i="9"/>
  <c r="AD70" i="9"/>
  <c r="AH84" i="9"/>
  <c r="AN84" i="9"/>
  <c r="AF84" i="9"/>
  <c r="AD84" i="9"/>
  <c r="AJ84" i="9"/>
  <c r="AH18" i="9"/>
  <c r="AD18" i="9"/>
  <c r="AJ18" i="9"/>
  <c r="AF18" i="9"/>
  <c r="AD50" i="9"/>
  <c r="AH50" i="9"/>
  <c r="AF50" i="9"/>
  <c r="AJ50" i="9"/>
  <c r="AF88" i="9"/>
  <c r="AD88" i="9"/>
  <c r="AJ88" i="9"/>
  <c r="AH88" i="9"/>
  <c r="AH80" i="9"/>
  <c r="AF80" i="9"/>
  <c r="AD80" i="9"/>
  <c r="AJ80" i="9"/>
  <c r="AJ107" i="9"/>
  <c r="AH107" i="9"/>
  <c r="AF107" i="9"/>
  <c r="AD107" i="9"/>
  <c r="AB109" i="9"/>
  <c r="AH60" i="9"/>
  <c r="AD60" i="9"/>
  <c r="AJ60" i="9"/>
  <c r="AF60" i="9"/>
  <c r="AH35" i="9"/>
  <c r="AF35" i="9"/>
  <c r="AJ35" i="9"/>
  <c r="AD35" i="9"/>
  <c r="AD24" i="9"/>
  <c r="AH24" i="9"/>
  <c r="AJ24" i="9"/>
  <c r="AF24" i="9"/>
  <c r="AJ49" i="9"/>
  <c r="AF49" i="9"/>
  <c r="AH49" i="9"/>
  <c r="AD49" i="9"/>
  <c r="AF17" i="9"/>
  <c r="AJ17" i="9"/>
  <c r="AH17" i="9"/>
  <c r="AD17" i="9"/>
  <c r="AH97" i="9"/>
  <c r="AF97" i="9"/>
  <c r="AD97" i="9"/>
  <c r="AJ97" i="9"/>
  <c r="AH103" i="9"/>
  <c r="AF103" i="9"/>
  <c r="AD103" i="9"/>
  <c r="AJ103" i="9"/>
  <c r="AH89" i="9"/>
  <c r="AF89" i="9"/>
  <c r="AD89" i="9"/>
  <c r="AJ89" i="9"/>
  <c r="AJ71" i="9"/>
  <c r="AH71" i="9"/>
  <c r="AF71" i="9"/>
  <c r="AD71" i="9"/>
  <c r="AJ90" i="9"/>
  <c r="AH90" i="9"/>
  <c r="AF90" i="9"/>
  <c r="AD90" i="9"/>
  <c r="AH52" i="9"/>
  <c r="AD52" i="9"/>
  <c r="AJ52" i="9"/>
  <c r="AF52" i="9"/>
  <c r="AJ77" i="9"/>
  <c r="AH77" i="9"/>
  <c r="AF77" i="9"/>
  <c r="AD77" i="9"/>
  <c r="AN96" i="9"/>
  <c r="AH22" i="9"/>
  <c r="AD22" i="9"/>
  <c r="AJ22" i="9"/>
  <c r="AF22" i="9"/>
  <c r="AJ28" i="9"/>
  <c r="AD28" i="9"/>
  <c r="AH28" i="9"/>
  <c r="AF28" i="9"/>
  <c r="AD33" i="9"/>
  <c r="AF33" i="9"/>
  <c r="AJ33" i="9"/>
  <c r="AH33" i="9"/>
  <c r="AD73" i="9"/>
  <c r="AJ73" i="9"/>
  <c r="AH73" i="9"/>
  <c r="AM72" i="9"/>
  <c r="AF73" i="9"/>
  <c r="AF55" i="9"/>
  <c r="AH55" i="9"/>
  <c r="AD55" i="9"/>
  <c r="AJ55" i="9"/>
  <c r="AJ19" i="9"/>
  <c r="AF19" i="9"/>
  <c r="AH19" i="9"/>
  <c r="AD19" i="9"/>
  <c r="AF47" i="9"/>
  <c r="AH47" i="9"/>
  <c r="AD47" i="9"/>
  <c r="AJ47" i="9"/>
  <c r="AJ44" i="9"/>
  <c r="AD44" i="9"/>
  <c r="AH44" i="9"/>
  <c r="AF44" i="9"/>
  <c r="AJ40" i="9"/>
  <c r="AH40" i="9"/>
  <c r="AD40" i="9"/>
  <c r="AF40" i="9"/>
  <c r="AF59" i="9"/>
  <c r="AH59" i="9"/>
  <c r="AJ59" i="9"/>
  <c r="AD59" i="9"/>
  <c r="AF30" i="9"/>
  <c r="AD30" i="9"/>
  <c r="AJ30" i="9"/>
  <c r="AH30" i="9"/>
  <c r="AN92" i="9"/>
  <c r="AF92" i="9"/>
  <c r="AD92" i="9"/>
  <c r="AJ92" i="9"/>
  <c r="AH92" i="9"/>
  <c r="AF83" i="9"/>
  <c r="AD83" i="9"/>
  <c r="AJ83" i="9"/>
  <c r="AH83" i="9"/>
  <c r="AD87" i="9"/>
  <c r="AJ87" i="9"/>
  <c r="AH87" i="9"/>
  <c r="AM86" i="9"/>
  <c r="AF87" i="9"/>
  <c r="AH106" i="9"/>
  <c r="AF106" i="9"/>
  <c r="AD106" i="9"/>
  <c r="AJ106" i="9"/>
  <c r="AD20" i="9"/>
  <c r="AH20" i="9"/>
  <c r="AJ20" i="9"/>
  <c r="AF20" i="9"/>
  <c r="AH31" i="9"/>
  <c r="AF31" i="9"/>
  <c r="AD31" i="9"/>
  <c r="AJ31" i="9"/>
  <c r="AF21" i="9"/>
  <c r="AJ21" i="9"/>
  <c r="AH21" i="9"/>
  <c r="AD21" i="9"/>
  <c r="AH46" i="9"/>
  <c r="AJ46" i="9"/>
  <c r="AF46" i="9"/>
  <c r="AF38" i="9"/>
  <c r="AD38" i="9"/>
  <c r="AJ38" i="9"/>
  <c r="AH38" i="9"/>
  <c r="AH48" i="9"/>
  <c r="AJ48" i="9"/>
  <c r="AD48" i="9"/>
  <c r="AF48" i="9"/>
  <c r="AJ66" i="9"/>
  <c r="AH66" i="9"/>
  <c r="AF66" i="9"/>
  <c r="AD66" i="9"/>
  <c r="AJ104" i="9"/>
  <c r="AH104" i="9"/>
  <c r="AF104" i="9"/>
  <c r="AD104" i="9"/>
  <c r="AH43" i="9"/>
  <c r="AF43" i="9"/>
  <c r="AJ43" i="9"/>
  <c r="AD43" i="9"/>
  <c r="AJ61" i="9"/>
  <c r="AF61" i="9"/>
  <c r="AD61" i="9"/>
  <c r="AH61" i="9"/>
  <c r="AD78" i="9"/>
  <c r="AJ78" i="9"/>
  <c r="AH78" i="9"/>
  <c r="AF78" i="9"/>
  <c r="AH75" i="9"/>
  <c r="AF75" i="9"/>
  <c r="AD75" i="9"/>
  <c r="AJ75" i="9"/>
  <c r="AH39" i="9"/>
  <c r="AF39" i="9"/>
  <c r="AD39" i="9"/>
  <c r="AJ39" i="9"/>
  <c r="AD29" i="9"/>
  <c r="AJ29" i="9"/>
  <c r="AF29" i="9"/>
  <c r="AH29" i="9"/>
  <c r="AF102" i="9"/>
  <c r="AD102" i="9"/>
  <c r="AJ102" i="9"/>
  <c r="AH102" i="9"/>
  <c r="AH65" i="9"/>
  <c r="AF65" i="9"/>
  <c r="AD65" i="9"/>
  <c r="AJ65" i="9"/>
  <c r="AH14" i="9"/>
  <c r="AM14" i="9"/>
  <c r="AD14" i="9"/>
  <c r="AJ14" i="9"/>
  <c r="AF14" i="9"/>
  <c r="AN14" i="9"/>
  <c r="AJ23" i="9"/>
  <c r="AF23" i="9"/>
  <c r="AH23" i="9"/>
  <c r="AD23" i="9"/>
  <c r="AF16" i="9"/>
  <c r="AJ16" i="9"/>
  <c r="AD16" i="9"/>
  <c r="AH16" i="9"/>
  <c r="AF25" i="9"/>
  <c r="AJ25" i="9"/>
  <c r="AH25" i="9"/>
  <c r="AD25" i="9"/>
  <c r="AF51" i="9"/>
  <c r="AH51" i="9"/>
  <c r="AJ51" i="9"/>
  <c r="AD51" i="9"/>
  <c r="AD67" i="9"/>
  <c r="AJ67" i="9"/>
  <c r="AH67" i="9"/>
  <c r="AF67" i="9"/>
  <c r="AF69" i="9"/>
  <c r="AD69" i="9"/>
  <c r="AJ69" i="9"/>
  <c r="AM68" i="9"/>
  <c r="AH69" i="9"/>
  <c r="AF42" i="9"/>
  <c r="AJ42" i="9"/>
  <c r="AD42" i="9"/>
  <c r="AH42" i="9"/>
  <c r="AD101" i="9"/>
  <c r="AJ101" i="9"/>
  <c r="AH101" i="9"/>
  <c r="AF101" i="9"/>
  <c r="AM94" i="9"/>
  <c r="AD94" i="9"/>
  <c r="AJ94" i="9"/>
  <c r="AH94" i="9"/>
  <c r="AB93" i="9"/>
  <c r="AN94" i="9"/>
  <c r="AF94" i="9"/>
  <c r="AJ81" i="9"/>
  <c r="AH81" i="9"/>
  <c r="AF81" i="9"/>
  <c r="AD81" i="9"/>
  <c r="AD99" i="9"/>
  <c r="AJ99" i="9"/>
  <c r="AH99" i="9"/>
  <c r="AF99" i="9"/>
  <c r="AD41" i="9"/>
  <c r="AF41" i="9"/>
  <c r="AJ41" i="9"/>
  <c r="AH41" i="9"/>
  <c r="AD58" i="9"/>
  <c r="AH58" i="9"/>
  <c r="AF58" i="9"/>
  <c r="AJ58" i="9"/>
  <c r="AF34" i="9"/>
  <c r="AJ34" i="9"/>
  <c r="AD34" i="9"/>
  <c r="AH34" i="9"/>
  <c r="AD91" i="9"/>
  <c r="AJ91" i="9"/>
  <c r="AH91" i="9"/>
  <c r="AF91" i="9"/>
  <c r="AJ98" i="9"/>
  <c r="AH98" i="9"/>
  <c r="AF98" i="9"/>
  <c r="AD98" i="9"/>
  <c r="AN100" i="9"/>
  <c r="AF100" i="9"/>
  <c r="AD100" i="9"/>
  <c r="AJ100" i="9"/>
  <c r="AH100" i="9"/>
  <c r="AJ57" i="9"/>
  <c r="AF57" i="9"/>
  <c r="AH57" i="9"/>
  <c r="AD57" i="9"/>
  <c r="AD37" i="9"/>
  <c r="AJ37" i="9"/>
  <c r="AF37" i="9"/>
  <c r="AH37" i="9"/>
  <c r="AD82" i="9"/>
  <c r="AJ82" i="9"/>
  <c r="AH82" i="9"/>
  <c r="AF82" i="9"/>
  <c r="Z63" i="9"/>
  <c r="AA63" i="9" s="1"/>
  <c r="AJ27" i="9"/>
  <c r="AF27" i="9"/>
  <c r="AD27" i="9"/>
  <c r="AH27" i="9"/>
  <c r="AJ36" i="9"/>
  <c r="AD36" i="9"/>
  <c r="AH36" i="9"/>
  <c r="AF36" i="9"/>
  <c r="AJ32" i="9"/>
  <c r="AH32" i="9"/>
  <c r="AD32" i="9"/>
  <c r="AF32" i="9"/>
  <c r="AD54" i="9"/>
  <c r="AH54" i="9"/>
  <c r="AJ54" i="9"/>
  <c r="AF54" i="9"/>
  <c r="AF79" i="9"/>
  <c r="AD79" i="9"/>
  <c r="AJ79" i="9"/>
  <c r="AH79" i="9"/>
  <c r="AN85" i="9"/>
  <c r="AF85" i="9"/>
  <c r="AD85" i="9"/>
  <c r="AJ85" i="9"/>
  <c r="AH85" i="9"/>
  <c r="AF74" i="9"/>
  <c r="AD74" i="9"/>
  <c r="AJ74" i="9"/>
  <c r="AH74" i="9"/>
  <c r="AD108" i="9"/>
  <c r="AJ108" i="9"/>
  <c r="AH108" i="9"/>
  <c r="AF108" i="9"/>
  <c r="AD63" i="9" l="1"/>
  <c r="AH63" i="9"/>
  <c r="AJ63" i="9"/>
  <c r="AM93" i="9"/>
  <c r="AH93" i="9"/>
  <c r="AD93" i="9"/>
  <c r="AF93" i="9"/>
  <c r="AJ93" i="9"/>
  <c r="Z63" i="4"/>
  <c r="AN63" i="11"/>
  <c r="AM63" i="11"/>
  <c r="AD105" i="9"/>
  <c r="AN86" i="9"/>
  <c r="AN93" i="9"/>
  <c r="AF105" i="9"/>
  <c r="AM64" i="9"/>
  <c r="AN64" i="9"/>
  <c r="AH105" i="9"/>
  <c r="AF109" i="9"/>
  <c r="AD109" i="9"/>
  <c r="AJ109" i="9"/>
  <c r="AH109" i="9"/>
  <c r="AN68" i="9"/>
  <c r="AN45" i="9"/>
  <c r="AM45" i="9"/>
  <c r="AJ105" i="9"/>
  <c r="AN72" i="9"/>
  <c r="AM63" i="9" l="1"/>
  <c r="AN63" i="9"/>
  <c r="AA64" i="4" l="1"/>
  <c r="AB64" i="4" s="1"/>
  <c r="AA69" i="4"/>
  <c r="AB69" i="4" s="1"/>
  <c r="AA65" i="4"/>
  <c r="AB65" i="4" s="1"/>
  <c r="AA70" i="4"/>
  <c r="AB70" i="4" s="1"/>
  <c r="AF70" i="4" s="1"/>
  <c r="AA66" i="4"/>
  <c r="AB66" i="4" s="1"/>
  <c r="AA71" i="4"/>
  <c r="AB71" i="4" s="1"/>
  <c r="AA68" i="4"/>
  <c r="AB68" i="4" s="1"/>
  <c r="AA67" i="4"/>
  <c r="AB67" i="4" s="1"/>
  <c r="AA109" i="4"/>
  <c r="AA108" i="4"/>
  <c r="AB108" i="4" s="1"/>
  <c r="AA107" i="4"/>
  <c r="AB107" i="4" s="1"/>
  <c r="AA106" i="4"/>
  <c r="AB106" i="4" s="1"/>
  <c r="AA105" i="4"/>
  <c r="AB105" i="4" s="1"/>
  <c r="AA100" i="4"/>
  <c r="AB100" i="4" s="1"/>
  <c r="AM100" i="4" s="1"/>
  <c r="AA98" i="4"/>
  <c r="AB98" i="4" s="1"/>
  <c r="AA97" i="4"/>
  <c r="AB97" i="4" s="1"/>
  <c r="AA99" i="4"/>
  <c r="AB99" i="4" s="1"/>
  <c r="AA96" i="4"/>
  <c r="AB96" i="4" s="1"/>
  <c r="AA95" i="4"/>
  <c r="AB95" i="4" s="1"/>
  <c r="AA94" i="4"/>
  <c r="AB94" i="4" s="1"/>
  <c r="AA92" i="4"/>
  <c r="AB92" i="4" s="1"/>
  <c r="AM92" i="4" s="1"/>
  <c r="AA93" i="4"/>
  <c r="AA90" i="4"/>
  <c r="AB90" i="4" s="1"/>
  <c r="AA85" i="4"/>
  <c r="AB85" i="4" s="1"/>
  <c r="AM85" i="4" s="1"/>
  <c r="AA78" i="4"/>
  <c r="AB78" i="4" s="1"/>
  <c r="AA82" i="4"/>
  <c r="AB82" i="4" s="1"/>
  <c r="AA83" i="4"/>
  <c r="AB83" i="4" s="1"/>
  <c r="AA81" i="4"/>
  <c r="AB81" i="4" s="1"/>
  <c r="AA60" i="4"/>
  <c r="AB60" i="4" s="1"/>
  <c r="AA61" i="4"/>
  <c r="AB61" i="4" s="1"/>
  <c r="AA59" i="4"/>
  <c r="AB59" i="4" s="1"/>
  <c r="AA86" i="4"/>
  <c r="AB86" i="4" s="1"/>
  <c r="AA103" i="4"/>
  <c r="AB103" i="4" s="1"/>
  <c r="AA80" i="4"/>
  <c r="AB80" i="4" s="1"/>
  <c r="AA74" i="4"/>
  <c r="AB74" i="4" s="1"/>
  <c r="AA56" i="4"/>
  <c r="AB56" i="4" s="1"/>
  <c r="AA52" i="4"/>
  <c r="AB52" i="4" s="1"/>
  <c r="AA48" i="4"/>
  <c r="AB48" i="4" s="1"/>
  <c r="AA50" i="4"/>
  <c r="AB50" i="4" s="1"/>
  <c r="AJ50" i="4" s="1"/>
  <c r="AA46" i="4"/>
  <c r="AB46" i="4" s="1"/>
  <c r="AA89" i="4"/>
  <c r="AB89" i="4" s="1"/>
  <c r="AA101" i="4"/>
  <c r="AB101" i="4" s="1"/>
  <c r="AA79" i="4"/>
  <c r="AB79" i="4" s="1"/>
  <c r="AA73" i="4"/>
  <c r="AB73" i="4" s="1"/>
  <c r="AA55" i="4"/>
  <c r="AB55" i="4" s="1"/>
  <c r="AA51" i="4"/>
  <c r="AB51" i="4" s="1"/>
  <c r="AA47" i="4"/>
  <c r="AB47" i="4" s="1"/>
  <c r="AA58" i="4"/>
  <c r="AB58" i="4" s="1"/>
  <c r="AA87" i="4"/>
  <c r="AB87" i="4" s="1"/>
  <c r="AA88" i="4"/>
  <c r="AB88" i="4" s="1"/>
  <c r="AA31" i="4"/>
  <c r="AB31" i="4" s="1"/>
  <c r="AA104" i="4"/>
  <c r="AB104" i="4" s="1"/>
  <c r="AA77" i="4"/>
  <c r="AB77" i="4" s="1"/>
  <c r="AA91" i="4"/>
  <c r="AB91" i="4" s="1"/>
  <c r="AA102" i="4"/>
  <c r="AB102" i="4" s="1"/>
  <c r="AA84" i="4"/>
  <c r="AB84" i="4" s="1"/>
  <c r="AM84" i="4" s="1"/>
  <c r="AA75" i="4"/>
  <c r="AB75" i="4" s="1"/>
  <c r="AA57" i="4"/>
  <c r="AB57" i="4" s="1"/>
  <c r="AA53" i="4"/>
  <c r="AB53" i="4" s="1"/>
  <c r="AA49" i="4"/>
  <c r="AB49" i="4" s="1"/>
  <c r="AA54" i="4"/>
  <c r="AB54" i="4" s="1"/>
  <c r="AA25" i="4"/>
  <c r="AB25" i="4" s="1"/>
  <c r="AA42" i="4"/>
  <c r="AB42" i="4" s="1"/>
  <c r="AA23" i="4"/>
  <c r="AB23" i="4" s="1"/>
  <c r="AA40" i="4"/>
  <c r="AB40" i="4" s="1"/>
  <c r="AA24" i="4"/>
  <c r="AB24" i="4" s="1"/>
  <c r="AA41" i="4"/>
  <c r="AB41" i="4" s="1"/>
  <c r="AA15" i="4"/>
  <c r="AB15" i="4" s="1"/>
  <c r="AA29" i="4"/>
  <c r="AB29" i="4" s="1"/>
  <c r="AA18" i="4"/>
  <c r="AB18" i="4" s="1"/>
  <c r="AA39" i="4"/>
  <c r="AB39" i="4" s="1"/>
  <c r="AA27" i="4"/>
  <c r="AB27" i="4" s="1"/>
  <c r="AA44" i="4"/>
  <c r="AB44" i="4" s="1"/>
  <c r="AA28" i="4"/>
  <c r="AB28" i="4" s="1"/>
  <c r="AA35" i="4"/>
  <c r="AB35" i="4" s="1"/>
  <c r="AA17" i="4"/>
  <c r="AB17" i="4" s="1"/>
  <c r="AA34" i="4"/>
  <c r="AB34" i="4" s="1"/>
  <c r="AA22" i="4"/>
  <c r="AB22" i="4" s="1"/>
  <c r="AA43" i="4"/>
  <c r="AB43" i="4" s="1"/>
  <c r="AA32" i="4"/>
  <c r="AB32" i="4" s="1"/>
  <c r="AA16" i="4"/>
  <c r="AB16" i="4" s="1"/>
  <c r="AA33" i="4"/>
  <c r="AB33" i="4" s="1"/>
  <c r="AA30" i="4"/>
  <c r="AB30" i="4" s="1"/>
  <c r="AA21" i="4"/>
  <c r="AB21" i="4" s="1"/>
  <c r="AA38" i="4"/>
  <c r="AB38" i="4" s="1"/>
  <c r="AA26" i="4"/>
  <c r="AB26" i="4" s="1"/>
  <c r="AA19" i="4"/>
  <c r="AB19" i="4" s="1"/>
  <c r="AA36" i="4"/>
  <c r="AB36" i="4" s="1"/>
  <c r="AA20" i="4"/>
  <c r="AB20" i="4" s="1"/>
  <c r="AA37" i="4"/>
  <c r="AB37" i="4" s="1"/>
  <c r="AA14" i="4"/>
  <c r="AA8" i="4"/>
  <c r="AB63" i="4" l="1"/>
  <c r="AJ15" i="4"/>
  <c r="AD15" i="4"/>
  <c r="AH15" i="4"/>
  <c r="AF15" i="4"/>
  <c r="AD86" i="4"/>
  <c r="AJ86" i="4"/>
  <c r="AH86" i="4"/>
  <c r="AF86" i="4"/>
  <c r="AM96" i="4"/>
  <c r="AJ96" i="4"/>
  <c r="AH96" i="4"/>
  <c r="AF96" i="4"/>
  <c r="AD96" i="4"/>
  <c r="AD64" i="4"/>
  <c r="AH64" i="4"/>
  <c r="AF64" i="4"/>
  <c r="AJ64" i="4"/>
  <c r="AF68" i="4"/>
  <c r="AD68" i="4"/>
  <c r="AJ68" i="4"/>
  <c r="AH68" i="4"/>
  <c r="AF34" i="4"/>
  <c r="AD34" i="4"/>
  <c r="AJ34" i="4"/>
  <c r="AH34" i="4"/>
  <c r="AJ54" i="4"/>
  <c r="AH54" i="4"/>
  <c r="AF54" i="4"/>
  <c r="AD54" i="4"/>
  <c r="AJ51" i="4"/>
  <c r="AH51" i="4"/>
  <c r="AF51" i="4"/>
  <c r="AD51" i="4"/>
  <c r="AJ61" i="4"/>
  <c r="AH61" i="4"/>
  <c r="AF61" i="4"/>
  <c r="AD61" i="4"/>
  <c r="AJ83" i="4"/>
  <c r="AF83" i="4"/>
  <c r="AH83" i="4"/>
  <c r="AD83" i="4"/>
  <c r="AD90" i="4"/>
  <c r="AJ90" i="4"/>
  <c r="AH90" i="4"/>
  <c r="AF90" i="4"/>
  <c r="AJ95" i="4"/>
  <c r="AF95" i="4"/>
  <c r="AH95" i="4"/>
  <c r="AD95" i="4"/>
  <c r="AJ98" i="4"/>
  <c r="AH98" i="4"/>
  <c r="AF98" i="4"/>
  <c r="AD98" i="4"/>
  <c r="AJ67" i="4"/>
  <c r="AD67" i="4"/>
  <c r="AF67" i="4"/>
  <c r="AH67" i="4"/>
  <c r="AH70" i="4"/>
  <c r="AJ70" i="4"/>
  <c r="AD70" i="4"/>
  <c r="AF38" i="4"/>
  <c r="AD38" i="4"/>
  <c r="AJ38" i="4"/>
  <c r="AH38" i="4"/>
  <c r="AH29" i="4"/>
  <c r="AF29" i="4"/>
  <c r="AJ29" i="4"/>
  <c r="AD29" i="4"/>
  <c r="AJ71" i="4"/>
  <c r="AD71" i="4"/>
  <c r="AF71" i="4"/>
  <c r="AH71" i="4"/>
  <c r="AJ101" i="4"/>
  <c r="AH101" i="4"/>
  <c r="AF101" i="4"/>
  <c r="AD101" i="4"/>
  <c r="AJ36" i="4"/>
  <c r="AH36" i="4"/>
  <c r="AF36" i="4"/>
  <c r="AD36" i="4"/>
  <c r="AD27" i="4"/>
  <c r="AJ27" i="4"/>
  <c r="AF27" i="4"/>
  <c r="AH27" i="4"/>
  <c r="AJ49" i="4"/>
  <c r="AH49" i="4"/>
  <c r="AF49" i="4"/>
  <c r="AD49" i="4"/>
  <c r="AJ87" i="4"/>
  <c r="AH87" i="4"/>
  <c r="AF87" i="4"/>
  <c r="AD87" i="4"/>
  <c r="AF89" i="4"/>
  <c r="AD89" i="4"/>
  <c r="AJ89" i="4"/>
  <c r="AH89" i="4"/>
  <c r="AJ52" i="4"/>
  <c r="AH52" i="4"/>
  <c r="AF52" i="4"/>
  <c r="AD52" i="4"/>
  <c r="AJ103" i="4"/>
  <c r="AH103" i="4"/>
  <c r="AF103" i="4"/>
  <c r="AD103" i="4"/>
  <c r="AJ60" i="4"/>
  <c r="AH60" i="4"/>
  <c r="AF60" i="4"/>
  <c r="AD60" i="4"/>
  <c r="AJ82" i="4"/>
  <c r="AF82" i="4"/>
  <c r="AH82" i="4"/>
  <c r="AD82" i="4"/>
  <c r="AJ100" i="4"/>
  <c r="AH100" i="4"/>
  <c r="AF100" i="4"/>
  <c r="AD100" i="4"/>
  <c r="AF65" i="4"/>
  <c r="AH65" i="4"/>
  <c r="AJ65" i="4"/>
  <c r="AD65" i="4"/>
  <c r="AJ20" i="4"/>
  <c r="AH20" i="4"/>
  <c r="AF20" i="4"/>
  <c r="AD20" i="4"/>
  <c r="AJ44" i="4"/>
  <c r="AH44" i="4"/>
  <c r="AF44" i="4"/>
  <c r="AD44" i="4"/>
  <c r="AJ91" i="4"/>
  <c r="AH91" i="4"/>
  <c r="AF91" i="4"/>
  <c r="AD91" i="4"/>
  <c r="AH80" i="4"/>
  <c r="AD80" i="4"/>
  <c r="AJ80" i="4"/>
  <c r="AF80" i="4"/>
  <c r="AH21" i="4"/>
  <c r="AF21" i="4"/>
  <c r="AJ21" i="4"/>
  <c r="AD21" i="4"/>
  <c r="AH17" i="4"/>
  <c r="AF17" i="4"/>
  <c r="AJ17" i="4"/>
  <c r="AD17" i="4"/>
  <c r="AH75" i="4"/>
  <c r="AD75" i="4"/>
  <c r="AJ75" i="4"/>
  <c r="AF75" i="4"/>
  <c r="AJ55" i="4"/>
  <c r="AH55" i="4"/>
  <c r="AF55" i="4"/>
  <c r="AD55" i="4"/>
  <c r="AD19" i="4"/>
  <c r="AJ19" i="4"/>
  <c r="AH19" i="4"/>
  <c r="AF19" i="4"/>
  <c r="AF30" i="4"/>
  <c r="AD30" i="4"/>
  <c r="AJ30" i="4"/>
  <c r="AH30" i="4"/>
  <c r="AD43" i="4"/>
  <c r="AJ43" i="4"/>
  <c r="AH43" i="4"/>
  <c r="AF43" i="4"/>
  <c r="AD35" i="4"/>
  <c r="AJ35" i="4"/>
  <c r="AH35" i="4"/>
  <c r="AF35" i="4"/>
  <c r="AD39" i="4"/>
  <c r="AJ39" i="4"/>
  <c r="AH39" i="4"/>
  <c r="AF39" i="4"/>
  <c r="AH41" i="4"/>
  <c r="AF41" i="4"/>
  <c r="AJ41" i="4"/>
  <c r="AD41" i="4"/>
  <c r="AF42" i="4"/>
  <c r="AD42" i="4"/>
  <c r="AJ42" i="4"/>
  <c r="AH42" i="4"/>
  <c r="AJ53" i="4"/>
  <c r="AH53" i="4"/>
  <c r="AF53" i="4"/>
  <c r="AD53" i="4"/>
  <c r="AJ84" i="4"/>
  <c r="AF84" i="4"/>
  <c r="AH84" i="4"/>
  <c r="AD84" i="4"/>
  <c r="AJ104" i="4"/>
  <c r="AH104" i="4"/>
  <c r="AF104" i="4"/>
  <c r="AD104" i="4"/>
  <c r="AJ58" i="4"/>
  <c r="AH58" i="4"/>
  <c r="AF58" i="4"/>
  <c r="AD58" i="4"/>
  <c r="AJ73" i="4"/>
  <c r="AF73" i="4"/>
  <c r="AH73" i="4"/>
  <c r="AD73" i="4"/>
  <c r="AJ46" i="4"/>
  <c r="AH46" i="4"/>
  <c r="AF46" i="4"/>
  <c r="AD46" i="4"/>
  <c r="AJ56" i="4"/>
  <c r="AH56" i="4"/>
  <c r="AF56" i="4"/>
  <c r="AD56" i="4"/>
  <c r="AJ78" i="4"/>
  <c r="AF78" i="4"/>
  <c r="AH78" i="4"/>
  <c r="AD78" i="4"/>
  <c r="AD92" i="4"/>
  <c r="AF92" i="4"/>
  <c r="AH92" i="4"/>
  <c r="AJ92" i="4"/>
  <c r="AJ99" i="4"/>
  <c r="AH99" i="4"/>
  <c r="AF99" i="4"/>
  <c r="AD99" i="4"/>
  <c r="AF69" i="4"/>
  <c r="AH69" i="4"/>
  <c r="AJ69" i="4"/>
  <c r="AD69" i="4"/>
  <c r="AJ16" i="4"/>
  <c r="AH16" i="4"/>
  <c r="AD16" i="4"/>
  <c r="AF16" i="4"/>
  <c r="AJ40" i="4"/>
  <c r="AH40" i="4"/>
  <c r="AD40" i="4"/>
  <c r="AF40" i="4"/>
  <c r="AH88" i="4"/>
  <c r="AF88" i="4"/>
  <c r="AD88" i="4"/>
  <c r="AJ88" i="4"/>
  <c r="AJ48" i="4"/>
  <c r="AH48" i="4"/>
  <c r="AF48" i="4"/>
  <c r="AD48" i="4"/>
  <c r="AJ32" i="4"/>
  <c r="AH32" i="4"/>
  <c r="AF32" i="4"/>
  <c r="AD32" i="4"/>
  <c r="AD23" i="4"/>
  <c r="AJ23" i="4"/>
  <c r="AF23" i="4"/>
  <c r="AH23" i="4"/>
  <c r="AH77" i="4"/>
  <c r="AD77" i="4"/>
  <c r="AJ77" i="4"/>
  <c r="AF77" i="4"/>
  <c r="AH37" i="4"/>
  <c r="AF37" i="4"/>
  <c r="AJ37" i="4"/>
  <c r="AD37" i="4"/>
  <c r="AF26" i="4"/>
  <c r="AJ26" i="4"/>
  <c r="AH26" i="4"/>
  <c r="AD26" i="4"/>
  <c r="AH33" i="4"/>
  <c r="AF33" i="4"/>
  <c r="AJ33" i="4"/>
  <c r="AD33" i="4"/>
  <c r="AF22" i="4"/>
  <c r="AJ22" i="4"/>
  <c r="AH22" i="4"/>
  <c r="AD22" i="4"/>
  <c r="AJ28" i="4"/>
  <c r="AH28" i="4"/>
  <c r="AF28" i="4"/>
  <c r="AD28" i="4"/>
  <c r="AF18" i="4"/>
  <c r="AJ18" i="4"/>
  <c r="AH18" i="4"/>
  <c r="AD18" i="4"/>
  <c r="AJ24" i="4"/>
  <c r="AH24" i="4"/>
  <c r="AD24" i="4"/>
  <c r="AF24" i="4"/>
  <c r="AH25" i="4"/>
  <c r="AF25" i="4"/>
  <c r="AJ25" i="4"/>
  <c r="AD25" i="4"/>
  <c r="AJ57" i="4"/>
  <c r="AH57" i="4"/>
  <c r="AF57" i="4"/>
  <c r="AD57" i="4"/>
  <c r="AJ102" i="4"/>
  <c r="AH102" i="4"/>
  <c r="AF102" i="4"/>
  <c r="AD102" i="4"/>
  <c r="AD31" i="4"/>
  <c r="AJ31" i="4"/>
  <c r="AH31" i="4"/>
  <c r="AF31" i="4"/>
  <c r="AJ47" i="4"/>
  <c r="AH47" i="4"/>
  <c r="AF47" i="4"/>
  <c r="AD47" i="4"/>
  <c r="AJ79" i="4"/>
  <c r="AF79" i="4"/>
  <c r="AH79" i="4"/>
  <c r="AD79" i="4"/>
  <c r="AH50" i="4"/>
  <c r="AF50" i="4"/>
  <c r="AD50" i="4"/>
  <c r="AJ74" i="4"/>
  <c r="AF74" i="4"/>
  <c r="AH74" i="4"/>
  <c r="AD74" i="4"/>
  <c r="AJ59" i="4"/>
  <c r="AH59" i="4"/>
  <c r="AF59" i="4"/>
  <c r="AD59" i="4"/>
  <c r="AH81" i="4"/>
  <c r="AD81" i="4"/>
  <c r="AJ81" i="4"/>
  <c r="AF81" i="4"/>
  <c r="AJ85" i="4"/>
  <c r="AF85" i="4"/>
  <c r="AH85" i="4"/>
  <c r="AD85" i="4"/>
  <c r="AJ94" i="4"/>
  <c r="AF94" i="4"/>
  <c r="AH94" i="4"/>
  <c r="AD94" i="4"/>
  <c r="AJ97" i="4"/>
  <c r="AH97" i="4"/>
  <c r="AF97" i="4"/>
  <c r="AD97" i="4"/>
  <c r="AH66" i="4"/>
  <c r="AJ66" i="4"/>
  <c r="AD66" i="4"/>
  <c r="AF66" i="4"/>
  <c r="AM64" i="4"/>
  <c r="AM68" i="4"/>
  <c r="AB109" i="4"/>
  <c r="AN94" i="4"/>
  <c r="AM94" i="4"/>
  <c r="AM95" i="4"/>
  <c r="AN95" i="4"/>
  <c r="AH106" i="4"/>
  <c r="AD106" i="4"/>
  <c r="AJ106" i="4"/>
  <c r="AF106" i="4"/>
  <c r="AN84" i="4"/>
  <c r="AN96" i="4"/>
  <c r="AH107" i="4"/>
  <c r="AD107" i="4"/>
  <c r="AJ107" i="4"/>
  <c r="AF107" i="4"/>
  <c r="AD108" i="4"/>
  <c r="AF108" i="4"/>
  <c r="AH108" i="4"/>
  <c r="AJ108" i="4"/>
  <c r="AN85" i="4"/>
  <c r="AN100" i="4"/>
  <c r="AN92" i="4"/>
  <c r="AB93" i="4"/>
  <c r="AM93" i="4" s="1"/>
  <c r="AM86" i="4"/>
  <c r="AL16" i="4"/>
  <c r="AB8" i="4"/>
  <c r="AB14" i="4"/>
  <c r="AD63" i="4" l="1"/>
  <c r="AH63" i="4"/>
  <c r="AJ63" i="4"/>
  <c r="AF63" i="4"/>
  <c r="AF93" i="4"/>
  <c r="AD93" i="4"/>
  <c r="AJ8" i="4"/>
  <c r="AH8" i="4"/>
  <c r="AD8" i="4"/>
  <c r="AF8" i="4"/>
  <c r="AD14" i="4"/>
  <c r="AF14" i="4"/>
  <c r="AJ14" i="4"/>
  <c r="AH14" i="4"/>
  <c r="AM14" i="4"/>
  <c r="AM8" i="4"/>
  <c r="AN68" i="4"/>
  <c r="AN64" i="4"/>
  <c r="AM63" i="4"/>
  <c r="AH109" i="4"/>
  <c r="AJ109" i="4"/>
  <c r="AD109" i="4"/>
  <c r="AF109" i="4"/>
  <c r="AF105" i="4"/>
  <c r="AJ105" i="4"/>
  <c r="AD105" i="4"/>
  <c r="AH105" i="4"/>
  <c r="AH93" i="4"/>
  <c r="AN93" i="4"/>
  <c r="AJ93" i="4"/>
  <c r="AN86" i="4"/>
  <c r="AN8" i="4"/>
  <c r="AN14" i="4"/>
  <c r="AN63" i="4" l="1"/>
  <c r="AM15" i="4" l="1"/>
  <c r="AN15" i="4" l="1"/>
  <c r="AA72" i="4"/>
  <c r="AB72" i="4" s="1"/>
  <c r="AA63" i="4"/>
  <c r="AD72" i="4" l="1"/>
  <c r="AF72" i="4"/>
  <c r="AH72" i="4"/>
  <c r="AJ72" i="4"/>
  <c r="AM72" i="4"/>
  <c r="AN72" i="4"/>
  <c r="AA45" i="4"/>
  <c r="AB45" i="4" s="1"/>
  <c r="AD45" i="4" l="1"/>
  <c r="AH45" i="4"/>
  <c r="AF45" i="4"/>
  <c r="AJ45" i="4"/>
  <c r="AM45" i="4"/>
  <c r="AN45" i="4"/>
  <c r="Z8" i="11" l="1"/>
  <c r="AA8" i="11" s="1"/>
  <c r="AB8" i="11" s="1"/>
  <c r="Z8" i="9"/>
  <c r="AA8" i="9" s="1"/>
  <c r="AB8" i="9" s="1"/>
  <c r="AF8" i="9" l="1"/>
  <c r="AN8" i="9"/>
  <c r="AD8" i="9"/>
  <c r="AM8" i="9"/>
  <c r="AJ8" i="9"/>
  <c r="AH8" i="9"/>
  <c r="AJ8" i="11"/>
  <c r="AN8" i="11"/>
  <c r="AD8" i="11"/>
  <c r="AM8" i="11"/>
  <c r="AF8" i="11"/>
  <c r="AH8" i="11"/>
  <c r="Z9" i="4" l="1"/>
  <c r="AA9" i="4" s="1"/>
  <c r="AB9" i="4" s="1"/>
  <c r="AH9" i="4" l="1"/>
  <c r="AF9" i="4"/>
  <c r="AN9" i="4"/>
  <c r="AD9" i="4"/>
  <c r="AM9" i="4"/>
  <c r="AJ9" i="4"/>
  <c r="Z9" i="11" l="1"/>
  <c r="AA9" i="11" s="1"/>
  <c r="AB9" i="11" s="1"/>
  <c r="AM9" i="11" l="1"/>
  <c r="AH9" i="11"/>
  <c r="AN9" i="11"/>
  <c r="AD9" i="11"/>
  <c r="AF9" i="11"/>
  <c r="AJ9" i="11"/>
  <c r="Z10" i="4" l="1"/>
  <c r="AA10" i="4" s="1"/>
  <c r="AB10" i="4" s="1"/>
  <c r="AM10" i="4" l="1"/>
  <c r="AJ10" i="4"/>
  <c r="AN10" i="4"/>
  <c r="AH10" i="4"/>
  <c r="AF10" i="4"/>
  <c r="AD10" i="4"/>
  <c r="Z10" i="9" l="1"/>
  <c r="AA10" i="9" s="1"/>
  <c r="AB10" i="9" s="1"/>
  <c r="AM10" i="9" l="1"/>
  <c r="AH10" i="9"/>
  <c r="AN10" i="9"/>
  <c r="AF10" i="9"/>
  <c r="AJ10" i="9"/>
  <c r="AD10" i="9"/>
  <c r="Z10" i="11" l="1"/>
  <c r="AA10" i="11" s="1"/>
  <c r="AB10" i="11" s="1"/>
  <c r="AN10" i="11" l="1"/>
  <c r="AD10" i="11"/>
  <c r="AM10" i="11"/>
  <c r="AF10" i="11"/>
  <c r="AH10" i="11"/>
  <c r="AJ10" i="11"/>
  <c r="Z11" i="4" l="1"/>
  <c r="AA11" i="4" s="1"/>
  <c r="AB11" i="4" s="1"/>
  <c r="AM11" i="4" l="1"/>
  <c r="AD11" i="4"/>
  <c r="AN11" i="4"/>
  <c r="AF11" i="4"/>
  <c r="AH11" i="4"/>
  <c r="AJ11" i="4"/>
  <c r="Z11" i="11" l="1"/>
  <c r="AA11" i="11" s="1"/>
  <c r="AB11" i="11" s="1"/>
  <c r="AM11" i="11" l="1"/>
  <c r="AH11" i="11"/>
  <c r="AJ11" i="11"/>
  <c r="AN11" i="11"/>
  <c r="AF11" i="11"/>
  <c r="AD11" i="11"/>
  <c r="Z12" i="4" l="1"/>
  <c r="AA12" i="4" s="1"/>
  <c r="AB12" i="4" s="1"/>
  <c r="AN12" i="4" l="1"/>
  <c r="AF12" i="4"/>
  <c r="AJ12" i="4"/>
  <c r="AD12" i="4"/>
  <c r="AH12" i="4"/>
  <c r="AM12" i="4"/>
  <c r="Z12" i="9" l="1"/>
  <c r="AA12" i="9" s="1"/>
  <c r="AB12" i="9" s="1"/>
  <c r="AM12" i="9" l="1"/>
  <c r="AD12" i="9"/>
  <c r="AN12" i="9"/>
  <c r="AH12" i="9"/>
  <c r="AF12" i="9"/>
  <c r="AJ12" i="9"/>
  <c r="Z12" i="11" l="1"/>
  <c r="AA12" i="11" s="1"/>
  <c r="AB12" i="11" s="1"/>
  <c r="AN12" i="11" l="1"/>
  <c r="AD12" i="11"/>
  <c r="AJ12" i="11"/>
  <c r="AM12" i="11"/>
  <c r="AF12" i="11"/>
  <c r="AH12" i="11"/>
  <c r="C7" i="4" l="1"/>
  <c r="Z7" i="4" s="1"/>
  <c r="AA7" i="4" s="1"/>
  <c r="Z13" i="4"/>
  <c r="AA13" i="4" s="1"/>
  <c r="AB13" i="4" s="1"/>
  <c r="AM13" i="4" l="1"/>
  <c r="AB7" i="4"/>
  <c r="AJ13" i="4"/>
  <c r="AJ7" i="4" s="1"/>
  <c r="AD13" i="4"/>
  <c r="AD7" i="4" s="1"/>
  <c r="AN13" i="4"/>
  <c r="AF13" i="4"/>
  <c r="AF7" i="4" s="1"/>
  <c r="AH13" i="4"/>
  <c r="AH7" i="4" s="1"/>
  <c r="AM7" i="4" l="1"/>
  <c r="AN7" i="4"/>
  <c r="C7" i="11" l="1"/>
  <c r="Z7" i="11" s="1"/>
  <c r="AA7" i="11" s="1"/>
  <c r="Z13" i="11"/>
  <c r="AA13" i="11" s="1"/>
  <c r="AB13" i="11" s="1"/>
  <c r="AN13" i="11" l="1"/>
  <c r="AB7" i="11"/>
  <c r="AM13" i="11"/>
  <c r="AJ13" i="11"/>
  <c r="AJ7" i="11" s="1"/>
  <c r="AF13" i="11"/>
  <c r="AF7" i="11" s="1"/>
  <c r="AD13" i="11"/>
  <c r="AD7" i="11" s="1"/>
  <c r="AH13" i="11"/>
  <c r="AH7" i="11" s="1"/>
  <c r="AN7" i="11" l="1"/>
  <c r="AM7" i="11"/>
  <c r="Z13" i="9"/>
  <c r="AA13" i="9" s="1"/>
  <c r="AB13" i="9" s="1"/>
  <c r="Z15" i="9"/>
  <c r="AA15" i="9" s="1"/>
  <c r="AB15" i="9" s="1"/>
  <c r="Z11" i="9"/>
  <c r="AA11" i="9" s="1"/>
  <c r="AB11" i="9" s="1"/>
  <c r="C7" i="9"/>
  <c r="Z7" i="9" s="1"/>
  <c r="AA7" i="9" s="1"/>
  <c r="Z9" i="9"/>
  <c r="AA9" i="9" s="1"/>
  <c r="AB9" i="9" s="1"/>
  <c r="AJ15" i="9" l="1"/>
  <c r="AH15" i="9"/>
  <c r="AF15" i="9"/>
  <c r="AD15" i="9"/>
  <c r="AN15" i="9"/>
  <c r="AM15" i="9"/>
  <c r="AJ11" i="9"/>
  <c r="AM11" i="9"/>
  <c r="AF11" i="9"/>
  <c r="AN11" i="9"/>
  <c r="AD11" i="9"/>
  <c r="AH11" i="9"/>
  <c r="AM13" i="9"/>
  <c r="AD13" i="9"/>
  <c r="AJ13" i="9"/>
  <c r="AF13" i="9"/>
  <c r="AN13" i="9"/>
  <c r="AH13" i="9"/>
  <c r="AF9" i="9"/>
  <c r="AH9" i="9"/>
  <c r="AD9" i="9"/>
  <c r="AJ9" i="9"/>
  <c r="AN9" i="9"/>
  <c r="AM9" i="9"/>
  <c r="AB7" i="9"/>
  <c r="AJ7" i="9" l="1"/>
  <c r="AH7" i="9"/>
  <c r="AD7" i="9"/>
  <c r="AN7" i="9"/>
  <c r="AM7" i="9"/>
  <c r="AF7" i="9"/>
  <c r="Z62" i="4"/>
  <c r="AA62" i="4" s="1"/>
  <c r="Z62" i="9"/>
  <c r="AA62" i="9" s="1"/>
  <c r="Z62" i="11" l="1"/>
  <c r="AA62" i="11" s="1"/>
  <c r="AA110" i="11" s="1"/>
  <c r="AA110" i="4"/>
  <c r="AB62" i="4"/>
  <c r="AB62" i="9"/>
  <c r="AA110" i="9"/>
  <c r="AB62" i="11" l="1"/>
  <c r="AF62" i="11" s="1"/>
  <c r="AF110" i="11" s="1"/>
  <c r="AN62" i="4"/>
  <c r="AJ62" i="4"/>
  <c r="AJ110" i="4" s="1"/>
  <c r="AF62" i="4"/>
  <c r="AF110" i="4" s="1"/>
  <c r="AB110" i="4"/>
  <c r="AD62" i="4"/>
  <c r="AD110" i="4" s="1"/>
  <c r="AM62" i="4"/>
  <c r="AH62" i="4"/>
  <c r="AH110" i="4" s="1"/>
  <c r="AM62" i="9"/>
  <c r="AF62" i="9"/>
  <c r="AF110" i="9" s="1"/>
  <c r="AN62" i="9"/>
  <c r="AJ62" i="9"/>
  <c r="AJ110" i="9" s="1"/>
  <c r="AB110" i="9"/>
  <c r="AH62" i="9"/>
  <c r="AH110" i="9" s="1"/>
  <c r="AD62" i="9"/>
  <c r="AD110" i="9" s="1"/>
  <c r="AJ62" i="11" l="1"/>
  <c r="AJ110" i="11" s="1"/>
  <c r="AM62" i="11"/>
  <c r="AB110" i="11"/>
  <c r="AH62" i="11"/>
  <c r="AH110" i="11" s="1"/>
  <c r="AN62" i="11"/>
  <c r="AD62" i="11"/>
  <c r="AD110" i="11" s="1"/>
</calcChain>
</file>

<file path=xl/sharedStrings.xml><?xml version="1.0" encoding="utf-8"?>
<sst xmlns="http://schemas.openxmlformats.org/spreadsheetml/2006/main" count="469" uniqueCount="121">
  <si>
    <t>Cartofi</t>
  </si>
  <si>
    <t>Leguminoase (mazăre uscată șlefuită, fasole uscată, etc)</t>
  </si>
  <si>
    <t>Fructe proaspete</t>
  </si>
  <si>
    <t>Produse de cofetărie</t>
  </si>
  <si>
    <t>Unt fără grăsimi vegetale</t>
  </si>
  <si>
    <t>Ouă</t>
  </si>
  <si>
    <t>Carne</t>
  </si>
  <si>
    <t>Pește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</si>
  <si>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</si>
  <si>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</si>
  <si>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</si>
  <si>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</si>
  <si>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</si>
  <si>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</si>
  <si>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</si>
  <si>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</si>
  <si>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</si>
  <si>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Dovleac (bostan)</t>
  </si>
  <si>
    <t>Dovlecei</t>
  </si>
  <si>
    <t>Morcov</t>
  </si>
  <si>
    <t>Castraveți</t>
  </si>
  <si>
    <t>Sfeclă</t>
  </si>
  <si>
    <t>Brocoli</t>
  </si>
  <si>
    <t>Conopidă</t>
  </si>
  <si>
    <t>Ardei dulci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</si>
  <si>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</si>
  <si>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</si>
  <si>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</si>
  <si>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</si>
  <si>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</si>
  <si>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</si>
  <si>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</si>
  <si>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</si>
  <si>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</si>
  <si>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</si>
  <si>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</si>
  <si>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</si>
  <si>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</si>
  <si>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</si>
  <si>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</si>
  <si>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</si>
  <si>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</si>
  <si>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Lapte</t>
  </si>
  <si>
    <t>Brînză tare (cașcaval)</t>
  </si>
  <si>
    <t>Fructe uscate+stafide</t>
  </si>
  <si>
    <t>Cota parte (%)</t>
  </si>
  <si>
    <t>Mazăre conservată</t>
  </si>
  <si>
    <t>Castraveți murați</t>
  </si>
  <si>
    <t>Tomate în suc propriu</t>
  </si>
  <si>
    <t>Gem</t>
  </si>
  <si>
    <t>Pastă de tomate</t>
  </si>
  <si>
    <t>TOTAL</t>
  </si>
  <si>
    <t>Nr.</t>
  </si>
  <si>
    <t>Deviere de la normă, ±g</t>
  </si>
  <si>
    <t>Rădăcină de pătrunjel</t>
  </si>
  <si>
    <t>Rădăcină de țelină</t>
  </si>
  <si>
    <t>Varză murată</t>
  </si>
  <si>
    <t>Pepene verde</t>
  </si>
  <si>
    <t>Cacao pudră</t>
  </si>
  <si>
    <t>Linte</t>
  </si>
  <si>
    <t>Varză de pekin</t>
  </si>
  <si>
    <t>Varză roșie</t>
  </si>
  <si>
    <t>Porumb conservat</t>
  </si>
  <si>
    <t>Tulpină de țelină</t>
  </si>
  <si>
    <t>Praz</t>
  </si>
  <si>
    <t>Usturoi</t>
  </si>
  <si>
    <t>Fileu de curcan</t>
  </si>
  <si>
    <t>Pulpă de curcan</t>
  </si>
  <si>
    <t>Carne de iepure</t>
  </si>
  <si>
    <t>Neto (g)</t>
  </si>
  <si>
    <t>Cereale, pâine, produse făinoase și cartofi</t>
  </si>
  <si>
    <t>Pâine albă fortificată cu Fe şi acid folic</t>
  </si>
  <si>
    <t>Pâine din făină integrală fortificată cu Fe şi acid folic</t>
  </si>
  <si>
    <t>Paste făinoase din făină integrală, cușcuș</t>
  </si>
  <si>
    <t>Cereale integrale (crupe)</t>
  </si>
  <si>
    <t>Făină de grâu integrală fortificată cu Fe și acid folic</t>
  </si>
  <si>
    <t>Instituția:</t>
  </si>
  <si>
    <t>Bruto (g)</t>
  </si>
  <si>
    <t>Varză albă</t>
  </si>
  <si>
    <t>Roșii</t>
  </si>
  <si>
    <t>Ceapă/ceapă verde</t>
  </si>
  <si>
    <t xml:space="preserve">Pătrunjel </t>
  </si>
  <si>
    <t xml:space="preserve">Mărar </t>
  </si>
  <si>
    <t>Salată verde</t>
  </si>
  <si>
    <t>Fasole verde (păstăi)</t>
  </si>
  <si>
    <t>Vinete</t>
  </si>
  <si>
    <t>Legume, în total</t>
  </si>
  <si>
    <t>Spanac</t>
  </si>
  <si>
    <t>Piersici</t>
  </si>
  <si>
    <t>Clemantine(mandarine)</t>
  </si>
  <si>
    <t>Avocado</t>
  </si>
  <si>
    <t>Kiwi</t>
  </si>
  <si>
    <t>Kaki</t>
  </si>
  <si>
    <t>Brînză albă de vaci</t>
  </si>
  <si>
    <t>Carne  de pasăre, fără piele</t>
  </si>
  <si>
    <t>Fileu de pasăre</t>
  </si>
  <si>
    <t>Carne de porc degresată</t>
  </si>
  <si>
    <t>Carne de vițel</t>
  </si>
  <si>
    <t>Ficat de găină</t>
  </si>
  <si>
    <t>Ficat de vită</t>
  </si>
  <si>
    <t>Ficat de porc</t>
  </si>
  <si>
    <t>Naut</t>
  </si>
  <si>
    <t>Grăsimi și uleiuri</t>
  </si>
  <si>
    <t xml:space="preserve">Ulei </t>
  </si>
  <si>
    <t>Zahăr, miere, gem</t>
  </si>
  <si>
    <t>Zahăr</t>
  </si>
  <si>
    <t>Miere</t>
  </si>
  <si>
    <t>Smîntînă</t>
  </si>
  <si>
    <t xml:space="preserve">Lapte și produse lactate </t>
  </si>
  <si>
    <t>Orez</t>
  </si>
  <si>
    <t>Sucuri din legume și fructe</t>
  </si>
  <si>
    <t>Iaurt natural 2,6%</t>
  </si>
  <si>
    <t>Numărul de copii</t>
  </si>
  <si>
    <t>Lapte, chefir, iaurt</t>
  </si>
  <si>
    <t>Smîntînă, brînză, cașcaval</t>
  </si>
  <si>
    <t>Media per copil în zi</t>
  </si>
  <si>
    <t>Norma la un copil (g)</t>
  </si>
  <si>
    <t/>
  </si>
  <si>
    <t>Pulpă de găină dezosată</t>
  </si>
  <si>
    <t>IET nr. 135</t>
  </si>
  <si>
    <t>IUNIE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</si>
</sst>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FF0000"/>
      <name val="Cambria"/>
      <family val="1"/>
      <charset val="204"/>
      <scheme val="maj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/>
      <right style="thin">
        <color indexed="64"/>
      </right>
      <top style="medium">
        <color theme="3"/>
      </top>
      <bottom/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3"/>
      </top>
      <bottom style="thin">
        <color theme="1"/>
      </bottom>
      <diagonal/>
    </border>
    <border>
      <left style="thin">
        <color theme="1"/>
      </left>
      <right/>
      <top style="medium">
        <color theme="3"/>
      </top>
      <bottom style="thin">
        <color theme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/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1" fillId="11" borderId="5" xfId="0" applyNumberFormat="1" applyFont="1" applyFill="1" applyBorder="1" applyAlignment="1" applyProtection="1">
      <alignment horizontal="center" vertical="center"/>
    </xf>
    <xf numFmtId="164" fontId="1" fillId="11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/>
    <xf numFmtId="164" fontId="2" fillId="9" borderId="5" xfId="0" applyNumberFormat="1" applyFont="1" applyFill="1" applyBorder="1" applyAlignment="1" applyProtection="1">
      <alignment horizontal="center" vertical="center"/>
    </xf>
    <xf numFmtId="164" fontId="10" fillId="9" borderId="5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2" fontId="1" fillId="11" borderId="25" xfId="0" applyNumberFormat="1" applyFont="1" applyFill="1" applyBorder="1" applyAlignment="1" applyProtection="1">
      <alignment horizontal="center" vertical="center"/>
    </xf>
    <xf numFmtId="2" fontId="2" fillId="0" borderId="25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horizontal="center" vertical="center" wrapText="1"/>
    </xf>
    <xf numFmtId="0" fontId="9" fillId="9" borderId="27" xfId="0" applyFont="1" applyFill="1" applyBorder="1" applyAlignment="1" applyProtection="1">
      <alignment horizontal="center" vertical="center" wrapText="1"/>
    </xf>
    <xf numFmtId="0" fontId="9" fillId="9" borderId="2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11" borderId="25" xfId="0" applyFont="1" applyFill="1" applyBorder="1" applyAlignment="1" applyProtection="1">
      <alignment wrapText="1"/>
    </xf>
    <xf numFmtId="2" fontId="2" fillId="11" borderId="25" xfId="0" applyNumberFormat="1" applyFont="1" applyFill="1" applyBorder="1" applyAlignment="1" applyProtection="1">
      <alignment horizontal="center" vertical="center"/>
    </xf>
    <xf numFmtId="0" fontId="14" fillId="0" borderId="0" xfId="0" applyFont="1"/>
    <xf numFmtId="2" fontId="11" fillId="11" borderId="25" xfId="0" applyNumberFormat="1" applyFont="1" applyFill="1" applyBorder="1" applyAlignment="1" applyProtection="1">
      <alignment horizontal="center" vertical="center"/>
    </xf>
    <xf numFmtId="2" fontId="11" fillId="11" borderId="5" xfId="0" applyNumberFormat="1" applyFont="1" applyFill="1" applyBorder="1" applyAlignment="1" applyProtection="1">
      <alignment horizontal="center" vertical="center"/>
    </xf>
    <xf numFmtId="2" fontId="10" fillId="0" borderId="25" xfId="0" applyNumberFormat="1" applyFont="1" applyBorder="1" applyAlignment="1" applyProtection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0" fontId="10" fillId="9" borderId="34" xfId="0" applyFont="1" applyFill="1" applyBorder="1" applyAlignment="1" applyProtection="1">
      <alignment horizontal="center" vertical="center" wrapText="1"/>
    </xf>
    <xf numFmtId="0" fontId="10" fillId="9" borderId="0" xfId="0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 applyProtection="1">
      <alignment horizontal="center" vertical="center" wrapText="1"/>
    </xf>
    <xf numFmtId="0" fontId="2" fillId="9" borderId="15" xfId="0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0" xfId="0" applyFont="1"/>
    <xf numFmtId="0" fontId="5" fillId="0" borderId="0" xfId="0" applyFont="1" applyProtection="1"/>
    <xf numFmtId="2" fontId="10" fillId="9" borderId="25" xfId="0" applyNumberFormat="1" applyFont="1" applyFill="1" applyBorder="1" applyAlignment="1" applyProtection="1">
      <alignment horizontal="center" vertical="center"/>
    </xf>
    <xf numFmtId="0" fontId="1" fillId="9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Alignment="1" applyProtection="1"/>
    <xf numFmtId="0" fontId="16" fillId="0" borderId="0" xfId="0" applyFont="1" applyAlignment="1" applyProtection="1"/>
    <xf numFmtId="0" fontId="8" fillId="0" borderId="0" xfId="0" applyFo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2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6" borderId="22" xfId="0" applyFont="1" applyFill="1" applyBorder="1" applyAlignment="1" applyProtection="1">
      <alignment horizontal="center" vertical="center"/>
    </xf>
    <xf numFmtId="0" fontId="3" fillId="10" borderId="24" xfId="0" applyFont="1" applyFill="1" applyBorder="1" applyAlignment="1" applyProtection="1">
      <alignment horizontal="center" vertical="center" wrapText="1"/>
    </xf>
    <xf numFmtId="0" fontId="1" fillId="0" borderId="32" xfId="0" applyFont="1" applyFill="1" applyBorder="1" applyAlignment="1" applyProtection="1">
      <alignment horizontal="center" vertical="center" wrapText="1"/>
    </xf>
    <xf numFmtId="0" fontId="9" fillId="9" borderId="13" xfId="0" applyFont="1" applyFill="1" applyBorder="1" applyAlignment="1" applyProtection="1">
      <alignment horizontal="center" vertical="center" wrapText="1"/>
    </xf>
    <xf numFmtId="0" fontId="9" fillId="9" borderId="14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wrapText="1"/>
    </xf>
    <xf numFmtId="0" fontId="10" fillId="0" borderId="25" xfId="0" applyFont="1" applyBorder="1" applyAlignment="1" applyProtection="1">
      <alignment vertical="center" wrapText="1"/>
    </xf>
    <xf numFmtId="2" fontId="10" fillId="0" borderId="25" xfId="0" applyNumberFormat="1" applyFont="1" applyBorder="1" applyAlignment="1" applyProtection="1">
      <alignment vertical="center" wrapText="1"/>
    </xf>
    <xf numFmtId="0" fontId="10" fillId="0" borderId="25" xfId="0" applyFont="1" applyBorder="1" applyAlignment="1" applyProtection="1">
      <alignment wrapText="1"/>
    </xf>
    <xf numFmtId="0" fontId="10" fillId="9" borderId="25" xfId="0" applyFont="1" applyFill="1" applyBorder="1" applyAlignment="1" applyProtection="1">
      <alignment vertical="center" wrapText="1"/>
    </xf>
    <xf numFmtId="0" fontId="10" fillId="0" borderId="25" xfId="0" applyFont="1" applyFill="1" applyBorder="1" applyAlignment="1" applyProtection="1">
      <alignment wrapText="1"/>
    </xf>
    <xf numFmtId="0" fontId="11" fillId="11" borderId="25" xfId="0" applyFont="1" applyFill="1" applyBorder="1" applyAlignment="1" applyProtection="1">
      <alignment wrapText="1"/>
    </xf>
    <xf numFmtId="0" fontId="14" fillId="0" borderId="0" xfId="0" applyFont="1" applyProtection="1"/>
    <xf numFmtId="0" fontId="0" fillId="0" borderId="0" xfId="0" applyFont="1" applyProtection="1"/>
    <xf numFmtId="0" fontId="15" fillId="0" borderId="0" xfId="0" applyFont="1" applyProtection="1"/>
    <xf numFmtId="0" fontId="1" fillId="11" borderId="25" xfId="0" applyFont="1" applyFill="1" applyBorder="1" applyAlignment="1" applyProtection="1">
      <alignment vertical="center" wrapText="1"/>
    </xf>
    <xf numFmtId="0" fontId="11" fillId="11" borderId="25" xfId="0" applyFont="1" applyFill="1" applyBorder="1" applyAlignment="1" applyProtection="1">
      <alignment vertical="center" wrapText="1"/>
    </xf>
    <xf numFmtId="0" fontId="1" fillId="11" borderId="25" xfId="0" applyFont="1" applyFill="1" applyBorder="1" applyAlignment="1" applyProtection="1">
      <alignment horizontal="center" wrapText="1"/>
    </xf>
    <xf numFmtId="0" fontId="1" fillId="11" borderId="38" xfId="0" applyFont="1" applyFill="1" applyBorder="1" applyAlignment="1" applyProtection="1">
      <alignment horizontal="left" vertical="center" wrapText="1"/>
    </xf>
    <xf numFmtId="0" fontId="1" fillId="11" borderId="38" xfId="0" applyFont="1" applyFill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11" borderId="28" xfId="0" applyFont="1" applyFill="1" applyBorder="1" applyAlignment="1" applyProtection="1">
      <alignment wrapText="1"/>
    </xf>
    <xf numFmtId="2" fontId="2" fillId="11" borderId="28" xfId="0" applyNumberFormat="1" applyFont="1" applyFill="1" applyBorder="1" applyAlignment="1" applyProtection="1">
      <alignment horizontal="center" vertical="center"/>
    </xf>
    <xf numFmtId="164" fontId="1" fillId="11" borderId="6" xfId="0" applyNumberFormat="1" applyFont="1" applyFill="1" applyBorder="1" applyAlignment="1" applyProtection="1">
      <alignment horizontal="center" vertical="center"/>
    </xf>
    <xf numFmtId="2" fontId="3" fillId="8" borderId="44" xfId="0" applyNumberFormat="1" applyFont="1" applyFill="1" applyBorder="1" applyAlignment="1" applyProtection="1">
      <alignment horizontal="center" vertical="center"/>
    </xf>
    <xf numFmtId="0" fontId="3" fillId="4" borderId="45" xfId="0" applyFont="1" applyFill="1" applyBorder="1" applyAlignment="1" applyProtection="1">
      <alignment horizontal="center" vertical="center"/>
    </xf>
    <xf numFmtId="0" fontId="1" fillId="11" borderId="51" xfId="0" applyFont="1" applyFill="1" applyBorder="1" applyAlignment="1" applyProtection="1">
      <alignment horizontal="center" vertical="center"/>
    </xf>
    <xf numFmtId="164" fontId="2" fillId="0" borderId="36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1" fillId="0" borderId="54" xfId="0" applyFont="1" applyBorder="1" applyAlignment="1" applyProtection="1">
      <alignment horizontal="center" vertical="center"/>
    </xf>
    <xf numFmtId="0" fontId="1" fillId="0" borderId="54" xfId="0" applyFont="1" applyBorder="1" applyAlignment="1" applyProtection="1">
      <alignment wrapText="1"/>
    </xf>
    <xf numFmtId="2" fontId="1" fillId="0" borderId="54" xfId="0" applyNumberFormat="1" applyFont="1" applyBorder="1" applyAlignment="1" applyProtection="1">
      <alignment horizontal="center" vertical="center"/>
    </xf>
    <xf numFmtId="164" fontId="1" fillId="9" borderId="54" xfId="0" applyNumberFormat="1" applyFont="1" applyFill="1" applyBorder="1" applyAlignment="1" applyProtection="1">
      <alignment horizontal="center" vertical="center"/>
    </xf>
    <xf numFmtId="164" fontId="1" fillId="0" borderId="54" xfId="0" applyNumberFormat="1" applyFont="1" applyBorder="1" applyAlignment="1" applyProtection="1">
      <alignment horizontal="center" vertical="center"/>
    </xf>
    <xf numFmtId="0" fontId="1" fillId="0" borderId="54" xfId="0" applyFont="1" applyFill="1" applyBorder="1" applyAlignment="1" applyProtection="1">
      <alignment wrapText="1"/>
    </xf>
    <xf numFmtId="0" fontId="1" fillId="0" borderId="54" xfId="0" applyFont="1" applyFill="1" applyBorder="1" applyAlignment="1" applyProtection="1">
      <alignment horizontal="center" vertical="center"/>
    </xf>
    <xf numFmtId="2" fontId="1" fillId="9" borderId="54" xfId="0" applyNumberFormat="1" applyFont="1" applyFill="1" applyBorder="1" applyAlignment="1" applyProtection="1">
      <alignment horizontal="center" vertical="center"/>
    </xf>
    <xf numFmtId="0" fontId="11" fillId="11" borderId="54" xfId="0" applyFont="1" applyFill="1" applyBorder="1" applyAlignment="1" applyProtection="1">
      <alignment wrapText="1"/>
    </xf>
    <xf numFmtId="2" fontId="1" fillId="11" borderId="54" xfId="0" applyNumberFormat="1" applyFont="1" applyFill="1" applyBorder="1" applyAlignment="1" applyProtection="1">
      <alignment horizontal="center" vertical="center"/>
    </xf>
    <xf numFmtId="164" fontId="1" fillId="11" borderId="54" xfId="0" applyNumberFormat="1" applyFont="1" applyFill="1" applyBorder="1" applyAlignment="1" applyProtection="1">
      <alignment horizontal="center" vertical="center"/>
    </xf>
    <xf numFmtId="0" fontId="10" fillId="0" borderId="54" xfId="0" applyFont="1" applyBorder="1" applyAlignment="1" applyProtection="1">
      <alignment wrapText="1"/>
    </xf>
    <xf numFmtId="2" fontId="3" fillId="8" borderId="54" xfId="0" applyNumberFormat="1" applyFont="1" applyFill="1" applyBorder="1" applyAlignment="1" applyProtection="1">
      <alignment horizontal="center" vertical="center"/>
    </xf>
    <xf numFmtId="164" fontId="1" fillId="9" borderId="55" xfId="0" applyNumberFormat="1" applyFont="1" applyFill="1" applyBorder="1" applyAlignment="1" applyProtection="1">
      <alignment horizontal="center" vertical="center"/>
    </xf>
    <xf numFmtId="164" fontId="1" fillId="11" borderId="55" xfId="0" applyNumberFormat="1" applyFont="1" applyFill="1" applyBorder="1" applyAlignment="1" applyProtection="1">
      <alignment horizontal="center" vertical="center"/>
    </xf>
    <xf numFmtId="2" fontId="1" fillId="11" borderId="54" xfId="0" applyNumberFormat="1" applyFont="1" applyFill="1" applyBorder="1" applyAlignment="1" applyProtection="1">
      <alignment horizontal="center" vertical="center" wrapText="1"/>
    </xf>
    <xf numFmtId="2" fontId="2" fillId="0" borderId="54" xfId="0" applyNumberFormat="1" applyFont="1" applyBorder="1" applyAlignment="1" applyProtection="1">
      <alignment horizontal="center" vertical="center"/>
    </xf>
    <xf numFmtId="164" fontId="2" fillId="0" borderId="54" xfId="0" applyNumberFormat="1" applyFont="1" applyBorder="1" applyAlignment="1" applyProtection="1">
      <alignment horizontal="center" vertical="center"/>
    </xf>
    <xf numFmtId="2" fontId="2" fillId="0" borderId="54" xfId="0" applyNumberFormat="1" applyFont="1" applyBorder="1" applyAlignment="1" applyProtection="1">
      <alignment horizontal="center" vertical="center" wrapText="1"/>
    </xf>
    <xf numFmtId="164" fontId="10" fillId="0" borderId="54" xfId="0" applyNumberFormat="1" applyFont="1" applyBorder="1" applyAlignment="1" applyProtection="1">
      <alignment horizontal="center" vertical="center"/>
    </xf>
    <xf numFmtId="2" fontId="10" fillId="0" borderId="54" xfId="0" applyNumberFormat="1" applyFont="1" applyBorder="1" applyAlignment="1" applyProtection="1">
      <alignment horizontal="center" vertical="center"/>
    </xf>
    <xf numFmtId="2" fontId="11" fillId="11" borderId="54" xfId="0" applyNumberFormat="1" applyFont="1" applyFill="1" applyBorder="1" applyAlignment="1" applyProtection="1">
      <alignment horizontal="center" vertical="center"/>
    </xf>
    <xf numFmtId="164" fontId="11" fillId="11" borderId="54" xfId="0" applyNumberFormat="1" applyFont="1" applyFill="1" applyBorder="1" applyAlignment="1" applyProtection="1">
      <alignment horizontal="center" vertical="center"/>
    </xf>
    <xf numFmtId="2" fontId="10" fillId="9" borderId="54" xfId="0" applyNumberFormat="1" applyFont="1" applyFill="1" applyBorder="1" applyAlignment="1" applyProtection="1">
      <alignment horizontal="center" vertical="center"/>
    </xf>
    <xf numFmtId="164" fontId="10" fillId="9" borderId="54" xfId="0" applyNumberFormat="1" applyFont="1" applyFill="1" applyBorder="1" applyAlignment="1" applyProtection="1">
      <alignment horizontal="center" vertical="center"/>
    </xf>
    <xf numFmtId="2" fontId="1" fillId="11" borderId="56" xfId="0" applyNumberFormat="1" applyFont="1" applyFill="1" applyBorder="1" applyAlignment="1" applyProtection="1">
      <alignment horizontal="center" vertical="center"/>
    </xf>
    <xf numFmtId="164" fontId="1" fillId="11" borderId="56" xfId="0" applyNumberFormat="1" applyFont="1" applyFill="1" applyBorder="1" applyAlignment="1" applyProtection="1">
      <alignment horizontal="center" vertical="center"/>
    </xf>
    <xf numFmtId="2" fontId="1" fillId="11" borderId="56" xfId="0" applyNumberFormat="1" applyFont="1" applyFill="1" applyBorder="1" applyAlignment="1" applyProtection="1">
      <alignment horizontal="center" vertical="center" wrapText="1"/>
    </xf>
    <xf numFmtId="0" fontId="1" fillId="0" borderId="57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wrapText="1"/>
    </xf>
    <xf numFmtId="2" fontId="1" fillId="0" borderId="57" xfId="0" applyNumberFormat="1" applyFont="1" applyBorder="1" applyAlignment="1" applyProtection="1">
      <alignment horizontal="center" vertical="center"/>
    </xf>
    <xf numFmtId="164" fontId="1" fillId="9" borderId="58" xfId="0" applyNumberFormat="1" applyFont="1" applyFill="1" applyBorder="1" applyAlignment="1" applyProtection="1">
      <alignment horizontal="center" vertical="center"/>
    </xf>
    <xf numFmtId="164" fontId="1" fillId="0" borderId="57" xfId="0" applyNumberFormat="1" applyFont="1" applyBorder="1" applyAlignment="1" applyProtection="1">
      <alignment horizontal="center" vertical="center"/>
    </xf>
    <xf numFmtId="0" fontId="3" fillId="12" borderId="37" xfId="0" applyFont="1" applyFill="1" applyBorder="1" applyAlignment="1" applyProtection="1">
      <alignment horizontal="center" vertical="center" wrapText="1"/>
      <protection locked="0"/>
    </xf>
    <xf numFmtId="0" fontId="3" fillId="12" borderId="60" xfId="0" applyFont="1" applyFill="1" applyBorder="1" applyAlignment="1" applyProtection="1">
      <alignment horizontal="center" vertical="center" wrapText="1"/>
      <protection locked="0"/>
    </xf>
    <xf numFmtId="0" fontId="3" fillId="12" borderId="61" xfId="0" applyFont="1" applyFill="1" applyBorder="1" applyAlignment="1" applyProtection="1">
      <alignment horizontal="center" vertical="center" wrapText="1"/>
      <protection locked="0"/>
    </xf>
    <xf numFmtId="0" fontId="3" fillId="12" borderId="62" xfId="0" applyFont="1" applyFill="1" applyBorder="1" applyAlignment="1" applyProtection="1">
      <alignment horizontal="center" vertical="center" wrapText="1"/>
      <protection locked="0"/>
    </xf>
    <xf numFmtId="0" fontId="3" fillId="12" borderId="39" xfId="0" applyFont="1" applyFill="1" applyBorder="1" applyAlignment="1" applyProtection="1">
      <alignment horizontal="center" vertical="center" wrapText="1"/>
      <protection locked="0"/>
    </xf>
    <xf numFmtId="0" fontId="3" fillId="12" borderId="52" xfId="0" applyFont="1" applyFill="1" applyBorder="1" applyAlignment="1" applyProtection="1">
      <alignment horizontal="center" vertical="center"/>
    </xf>
    <xf numFmtId="2" fontId="1" fillId="11" borderId="57" xfId="0" applyNumberFormat="1" applyFont="1" applyFill="1" applyBorder="1" applyAlignment="1" applyProtection="1">
      <alignment horizontal="center" vertical="center"/>
    </xf>
    <xf numFmtId="2" fontId="1" fillId="11" borderId="57" xfId="0" applyNumberFormat="1" applyFont="1" applyFill="1" applyBorder="1" applyAlignment="1" applyProtection="1">
      <alignment horizontal="center" vertical="center" wrapText="1"/>
    </xf>
    <xf numFmtId="2" fontId="11" fillId="11" borderId="57" xfId="0" applyNumberFormat="1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3" fillId="2" borderId="49" xfId="0" applyFont="1" applyFill="1" applyBorder="1" applyAlignment="1" applyProtection="1">
      <alignment horizontal="center" vertical="center" wrapText="1"/>
      <protection locked="0"/>
    </xf>
    <xf numFmtId="164" fontId="10" fillId="0" borderId="55" xfId="0" applyNumberFormat="1" applyFont="1" applyBorder="1" applyAlignment="1" applyProtection="1">
      <alignment horizontal="center" vertical="center"/>
    </xf>
    <xf numFmtId="164" fontId="2" fillId="0" borderId="55" xfId="0" applyNumberFormat="1" applyFont="1" applyBorder="1" applyAlignment="1" applyProtection="1">
      <alignment horizontal="center" vertical="center"/>
    </xf>
    <xf numFmtId="2" fontId="11" fillId="11" borderId="56" xfId="0" applyNumberFormat="1" applyFont="1" applyFill="1" applyBorder="1" applyAlignment="1" applyProtection="1">
      <alignment horizontal="center" vertical="center" wrapText="1"/>
    </xf>
    <xf numFmtId="0" fontId="1" fillId="11" borderId="63" xfId="0" applyFont="1" applyFill="1" applyBorder="1" applyAlignment="1" applyProtection="1">
      <alignment horizontal="center" vertical="center" wrapText="1"/>
    </xf>
    <xf numFmtId="2" fontId="1" fillId="11" borderId="63" xfId="0" applyNumberFormat="1" applyFont="1" applyFill="1" applyBorder="1" applyAlignment="1" applyProtection="1">
      <alignment horizontal="center" vertical="center" wrapText="1"/>
    </xf>
    <xf numFmtId="2" fontId="10" fillId="9" borderId="2" xfId="0" applyNumberFormat="1" applyFont="1" applyFill="1" applyBorder="1" applyAlignment="1" applyProtection="1">
      <alignment horizontal="center" vertical="center" wrapText="1"/>
    </xf>
    <xf numFmtId="2" fontId="10" fillId="9" borderId="32" xfId="0" applyNumberFormat="1" applyFont="1" applyFill="1" applyBorder="1" applyAlignment="1" applyProtection="1">
      <alignment horizontal="center" vertical="center" wrapText="1"/>
    </xf>
    <xf numFmtId="2" fontId="2" fillId="9" borderId="32" xfId="0" applyNumberFormat="1" applyFont="1" applyFill="1" applyBorder="1" applyAlignment="1" applyProtection="1">
      <alignment horizontal="center" vertical="center" wrapText="1"/>
    </xf>
    <xf numFmtId="2" fontId="2" fillId="9" borderId="3" xfId="0" applyNumberFormat="1" applyFont="1" applyFill="1" applyBorder="1" applyAlignment="1" applyProtection="1">
      <alignment horizontal="center" vertical="center" wrapText="1"/>
    </xf>
    <xf numFmtId="2" fontId="2" fillId="9" borderId="65" xfId="0" applyNumberFormat="1" applyFont="1" applyFill="1" applyBorder="1" applyAlignment="1" applyProtection="1">
      <alignment vertical="center"/>
    </xf>
    <xf numFmtId="2" fontId="2" fillId="9" borderId="66" xfId="0" applyNumberFormat="1" applyFont="1" applyFill="1" applyBorder="1" applyAlignment="1" applyProtection="1">
      <alignment vertical="center"/>
    </xf>
    <xf numFmtId="2" fontId="2" fillId="9" borderId="0" xfId="0" applyNumberFormat="1" applyFont="1" applyFill="1" applyBorder="1" applyAlignment="1" applyProtection="1">
      <alignment vertical="center"/>
    </xf>
    <xf numFmtId="2" fontId="2" fillId="9" borderId="68" xfId="0" applyNumberFormat="1" applyFont="1" applyFill="1" applyBorder="1" applyAlignment="1" applyProtection="1">
      <alignment vertical="center"/>
    </xf>
    <xf numFmtId="2" fontId="2" fillId="9" borderId="70" xfId="0" applyNumberFormat="1" applyFont="1" applyFill="1" applyBorder="1" applyAlignment="1" applyProtection="1">
      <alignment vertical="center"/>
    </xf>
    <xf numFmtId="2" fontId="2" fillId="9" borderId="71" xfId="0" applyNumberFormat="1" applyFont="1" applyFill="1" applyBorder="1" applyAlignment="1" applyProtection="1">
      <alignment vertical="center"/>
    </xf>
    <xf numFmtId="164" fontId="1" fillId="0" borderId="58" xfId="0" applyNumberFormat="1" applyFont="1" applyBorder="1" applyAlignment="1" applyProtection="1">
      <alignment horizontal="center" vertical="center"/>
    </xf>
    <xf numFmtId="164" fontId="1" fillId="0" borderId="55" xfId="0" applyNumberFormat="1" applyFont="1" applyBorder="1" applyAlignment="1" applyProtection="1">
      <alignment horizontal="center" vertical="center"/>
    </xf>
    <xf numFmtId="0" fontId="5" fillId="9" borderId="0" xfId="0" applyFont="1" applyFill="1" applyBorder="1" applyAlignment="1" applyProtection="1">
      <alignment horizontal="center" vertical="center"/>
    </xf>
    <xf numFmtId="2" fontId="1" fillId="9" borderId="0" xfId="0" applyNumberFormat="1" applyFont="1" applyFill="1" applyBorder="1" applyAlignment="1" applyProtection="1">
      <alignment horizontal="center" vertical="center" wrapText="1"/>
    </xf>
    <xf numFmtId="0" fontId="14" fillId="9" borderId="0" xfId="0" applyFont="1" applyFill="1" applyBorder="1" applyAlignment="1" applyProtection="1">
      <alignment horizontal="center" vertical="center"/>
    </xf>
    <xf numFmtId="0" fontId="0" fillId="9" borderId="0" xfId="0" applyFill="1" applyBorder="1" applyAlignment="1" applyProtection="1">
      <alignment horizontal="center" vertical="center"/>
    </xf>
    <xf numFmtId="164" fontId="1" fillId="11" borderId="64" xfId="0" applyNumberFormat="1" applyFont="1" applyFill="1" applyBorder="1" applyAlignment="1" applyProtection="1">
      <alignment horizontal="center" vertical="center"/>
    </xf>
    <xf numFmtId="2" fontId="1" fillId="11" borderId="25" xfId="0" applyNumberFormat="1" applyFont="1" applyFill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32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164" fontId="10" fillId="9" borderId="55" xfId="0" applyNumberFormat="1" applyFont="1" applyFill="1" applyBorder="1" applyAlignment="1" applyProtection="1">
      <alignment horizontal="center" vertical="center"/>
    </xf>
    <xf numFmtId="0" fontId="1" fillId="11" borderId="39" xfId="0" applyFont="1" applyFill="1" applyBorder="1" applyAlignment="1" applyProtection="1">
      <alignment horizontal="center" vertical="center" wrapText="1"/>
    </xf>
    <xf numFmtId="0" fontId="1" fillId="11" borderId="38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wrapText="1"/>
      <protection locked="0"/>
    </xf>
    <xf numFmtId="0" fontId="2" fillId="0" borderId="25" xfId="0" applyNumberFormat="1" applyFont="1" applyBorder="1" applyAlignment="1" applyProtection="1">
      <alignment horizontal="center" wrapText="1"/>
      <protection locked="0"/>
    </xf>
    <xf numFmtId="0" fontId="10" fillId="0" borderId="25" xfId="0" applyNumberFormat="1" applyFont="1" applyBorder="1" applyAlignment="1" applyProtection="1">
      <alignment horizontal="center" vertical="center" wrapText="1"/>
      <protection locked="0"/>
    </xf>
    <xf numFmtId="0" fontId="10" fillId="9" borderId="2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5" xfId="0" applyNumberFormat="1" applyFont="1" applyFill="1" applyBorder="1" applyAlignment="1" applyProtection="1">
      <alignment horizontal="center" wrapText="1"/>
      <protection locked="0"/>
    </xf>
    <xf numFmtId="0" fontId="11" fillId="11" borderId="25" xfId="0" applyFont="1" applyFill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9" borderId="25" xfId="0" applyFont="1" applyFill="1" applyBorder="1" applyAlignment="1" applyProtection="1">
      <alignment horizontal="center" vertical="center" wrapText="1"/>
      <protection locked="0"/>
    </xf>
    <xf numFmtId="0" fontId="1" fillId="11" borderId="25" xfId="0" applyFont="1" applyFill="1" applyBorder="1" applyAlignment="1" applyProtection="1">
      <alignment horizontal="center" wrapText="1"/>
      <protection locked="0"/>
    </xf>
    <xf numFmtId="0" fontId="1" fillId="11" borderId="54" xfId="0" applyFont="1" applyFill="1" applyBorder="1" applyAlignment="1" applyProtection="1">
      <alignment horizontal="center" wrapText="1"/>
    </xf>
    <xf numFmtId="0" fontId="17" fillId="0" borderId="0" xfId="0" applyFont="1" applyProtection="1"/>
    <xf numFmtId="0" fontId="17" fillId="0" borderId="0" xfId="0" applyFont="1"/>
    <xf numFmtId="0" fontId="2" fillId="9" borderId="34" xfId="0" applyFont="1" applyFill="1" applyBorder="1" applyAlignment="1" applyProtection="1">
      <alignment horizontal="center" vertical="center" wrapText="1"/>
    </xf>
    <xf numFmtId="2" fontId="2" fillId="9" borderId="2" xfId="0" applyNumberFormat="1" applyFont="1" applyFill="1" applyBorder="1" applyAlignment="1" applyProtection="1">
      <alignment horizontal="center" vertical="center" wrapText="1"/>
    </xf>
    <xf numFmtId="0" fontId="10" fillId="9" borderId="35" xfId="0" applyFont="1" applyFill="1" applyBorder="1" applyAlignment="1" applyProtection="1">
      <alignment horizontal="center" vertical="center"/>
    </xf>
    <xf numFmtId="0" fontId="18" fillId="0" borderId="0" xfId="0" applyFont="1" applyProtection="1"/>
    <xf numFmtId="0" fontId="18" fillId="0" borderId="0" xfId="0" applyFont="1"/>
    <xf numFmtId="0" fontId="18" fillId="9" borderId="0" xfId="0" applyFont="1" applyFill="1" applyProtection="1"/>
    <xf numFmtId="0" fontId="18" fillId="9" borderId="0" xfId="0" applyFont="1" applyFill="1"/>
    <xf numFmtId="2" fontId="2" fillId="0" borderId="56" xfId="0" applyNumberFormat="1" applyFont="1" applyBorder="1" applyAlignment="1" applyProtection="1">
      <alignment horizontal="center" vertical="center" wrapText="1"/>
    </xf>
    <xf numFmtId="0" fontId="2" fillId="0" borderId="54" xfId="0" applyFont="1" applyFill="1" applyBorder="1" applyAlignment="1" applyProtection="1">
      <alignment horizontal="center" vertical="center"/>
    </xf>
    <xf numFmtId="2" fontId="2" fillId="9" borderId="54" xfId="0" applyNumberFormat="1" applyFont="1" applyFill="1" applyBorder="1" applyAlignment="1" applyProtection="1">
      <alignment horizontal="center" vertical="center"/>
    </xf>
    <xf numFmtId="164" fontId="2" fillId="9" borderId="55" xfId="0" applyNumberFormat="1" applyFont="1" applyFill="1" applyBorder="1" applyAlignment="1" applyProtection="1">
      <alignment horizontal="center" vertical="center"/>
    </xf>
    <xf numFmtId="164" fontId="2" fillId="9" borderId="54" xfId="0" applyNumberFormat="1" applyFont="1" applyFill="1" applyBorder="1" applyAlignment="1" applyProtection="1">
      <alignment horizontal="center" vertical="center"/>
    </xf>
    <xf numFmtId="0" fontId="4" fillId="9" borderId="0" xfId="0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 applyProtection="1">
      <alignment horizontal="center" vertical="center"/>
    </xf>
    <xf numFmtId="2" fontId="3" fillId="8" borderId="72" xfId="0" applyNumberFormat="1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/>
    </xf>
    <xf numFmtId="2" fontId="3" fillId="9" borderId="0" xfId="0" applyNumberFormat="1" applyFont="1" applyFill="1" applyBorder="1" applyAlignment="1" applyProtection="1">
      <alignment horizontal="center" vertical="center"/>
    </xf>
    <xf numFmtId="2" fontId="2" fillId="0" borderId="56" xfId="0" applyNumberFormat="1" applyFont="1" applyBorder="1" applyAlignment="1" applyProtection="1">
      <alignment horizontal="center" vertical="center"/>
    </xf>
    <xf numFmtId="2" fontId="1" fillId="11" borderId="66" xfId="0" applyNumberFormat="1" applyFont="1" applyFill="1" applyBorder="1" applyAlignment="1" applyProtection="1">
      <alignment horizontal="center" vertical="center"/>
    </xf>
    <xf numFmtId="2" fontId="3" fillId="8" borderId="25" xfId="0" applyNumberFormat="1" applyFont="1" applyFill="1" applyBorder="1" applyAlignment="1" applyProtection="1">
      <alignment horizontal="center" vertical="center"/>
    </xf>
    <xf numFmtId="0" fontId="1" fillId="0" borderId="56" xfId="0" applyFont="1" applyFill="1" applyBorder="1" applyAlignment="1" applyProtection="1">
      <alignment horizontal="center" vertical="center"/>
    </xf>
    <xf numFmtId="0" fontId="1" fillId="11" borderId="64" xfId="0" applyFont="1" applyFill="1" applyBorder="1" applyAlignment="1" applyProtection="1">
      <alignment wrapText="1"/>
    </xf>
    <xf numFmtId="0" fontId="9" fillId="9" borderId="0" xfId="0" applyFont="1" applyFill="1" applyBorder="1" applyAlignment="1" applyProtection="1">
      <alignment horizontal="center" vertical="center" wrapText="1"/>
    </xf>
    <xf numFmtId="0" fontId="10" fillId="0" borderId="54" xfId="0" applyFont="1" applyBorder="1" applyAlignment="1" applyProtection="1">
      <alignment horizontal="center" vertical="center"/>
    </xf>
    <xf numFmtId="0" fontId="11" fillId="11" borderId="54" xfId="0" applyFont="1" applyFill="1" applyBorder="1" applyAlignment="1" applyProtection="1">
      <alignment horizontal="center" vertical="center"/>
    </xf>
    <xf numFmtId="2" fontId="10" fillId="9" borderId="64" xfId="0" applyNumberFormat="1" applyFont="1" applyFill="1" applyBorder="1" applyAlignment="1" applyProtection="1">
      <alignment vertical="center"/>
    </xf>
    <xf numFmtId="2" fontId="10" fillId="9" borderId="67" xfId="0" applyNumberFormat="1" applyFont="1" applyFill="1" applyBorder="1" applyAlignment="1" applyProtection="1">
      <alignment vertical="center"/>
    </xf>
    <xf numFmtId="2" fontId="10" fillId="9" borderId="69" xfId="0" applyNumberFormat="1" applyFont="1" applyFill="1" applyBorder="1" applyAlignment="1" applyProtection="1">
      <alignment vertical="center"/>
    </xf>
    <xf numFmtId="0" fontId="11" fillId="11" borderId="56" xfId="0" applyFont="1" applyFill="1" applyBorder="1" applyAlignment="1" applyProtection="1">
      <alignment horizontal="center" vertical="center"/>
    </xf>
    <xf numFmtId="0" fontId="10" fillId="9" borderId="33" xfId="0" applyFont="1" applyFill="1" applyBorder="1" applyAlignment="1" applyProtection="1">
      <alignment horizontal="center" vertical="center"/>
    </xf>
    <xf numFmtId="0" fontId="10" fillId="9" borderId="36" xfId="0" applyFont="1" applyFill="1" applyBorder="1" applyAlignment="1" applyProtection="1">
      <alignment horizontal="center" vertical="center"/>
    </xf>
    <xf numFmtId="0" fontId="11" fillId="11" borderId="63" xfId="0" applyFont="1" applyFill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vertical="center"/>
    </xf>
    <xf numFmtId="0" fontId="10" fillId="0" borderId="35" xfId="0" applyFont="1" applyBorder="1" applyAlignment="1" applyProtection="1">
      <alignment vertical="center"/>
    </xf>
    <xf numFmtId="0" fontId="10" fillId="0" borderId="36" xfId="0" applyFont="1" applyBorder="1" applyAlignment="1" applyProtection="1">
      <alignment vertical="center"/>
    </xf>
    <xf numFmtId="0" fontId="10" fillId="0" borderId="56" xfId="0" applyFont="1" applyBorder="1" applyAlignment="1" applyProtection="1">
      <alignment horizontal="center" vertical="center"/>
    </xf>
    <xf numFmtId="0" fontId="11" fillId="11" borderId="25" xfId="0" applyFont="1" applyFill="1" applyBorder="1" applyAlignment="1" applyProtection="1">
      <alignment horizontal="center" vertical="center"/>
    </xf>
    <xf numFmtId="0" fontId="3" fillId="8" borderId="23" xfId="0" applyFont="1" applyFill="1" applyBorder="1" applyAlignment="1" applyProtection="1">
      <alignment horizontal="center" vertical="center"/>
    </xf>
    <xf numFmtId="0" fontId="3" fillId="7" borderId="23" xfId="0" applyFont="1" applyFill="1" applyBorder="1" applyAlignment="1" applyProtection="1">
      <alignment horizontal="center" vertical="center"/>
    </xf>
    <xf numFmtId="164" fontId="2" fillId="11" borderId="5" xfId="0" applyNumberFormat="1" applyFont="1" applyFill="1" applyBorder="1" applyAlignment="1" applyProtection="1">
      <alignment horizontal="center" vertical="center"/>
    </xf>
    <xf numFmtId="2" fontId="2" fillId="11" borderId="54" xfId="0" applyNumberFormat="1" applyFont="1" applyFill="1" applyBorder="1" applyAlignment="1" applyProtection="1">
      <alignment horizontal="center" vertical="center"/>
    </xf>
    <xf numFmtId="164" fontId="2" fillId="11" borderId="54" xfId="0" applyNumberFormat="1" applyFont="1" applyFill="1" applyBorder="1" applyAlignment="1" applyProtection="1">
      <alignment horizontal="center" vertical="center"/>
    </xf>
    <xf numFmtId="0" fontId="2" fillId="11" borderId="25" xfId="0" applyFont="1" applyFill="1" applyBorder="1" applyAlignment="1" applyProtection="1">
      <alignment horizontal="center" wrapText="1"/>
    </xf>
    <xf numFmtId="0" fontId="10" fillId="11" borderId="73" xfId="0" applyFont="1" applyFill="1" applyBorder="1" applyAlignment="1" applyProtection="1">
      <alignment horizontal="center" vertical="center"/>
    </xf>
    <xf numFmtId="0" fontId="2" fillId="11" borderId="73" xfId="0" applyFont="1" applyFill="1" applyBorder="1" applyAlignment="1" applyProtection="1">
      <alignment horizontal="center" vertical="center" wrapText="1"/>
    </xf>
    <xf numFmtId="2" fontId="2" fillId="11" borderId="73" xfId="0" applyNumberFormat="1" applyFont="1" applyFill="1" applyBorder="1" applyAlignment="1" applyProtection="1">
      <alignment horizontal="center" vertical="center" wrapText="1"/>
    </xf>
    <xf numFmtId="0" fontId="11" fillId="11" borderId="73" xfId="0" applyFont="1" applyFill="1" applyBorder="1" applyAlignment="1" applyProtection="1">
      <alignment horizontal="center" vertical="center"/>
    </xf>
    <xf numFmtId="2" fontId="1" fillId="11" borderId="73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/>
    </xf>
    <xf numFmtId="2" fontId="2" fillId="0" borderId="32" xfId="0" applyNumberFormat="1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/>
    </xf>
    <xf numFmtId="2" fontId="2" fillId="0" borderId="15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2" fontId="3" fillId="8" borderId="55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164" fontId="1" fillId="11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" fillId="11" borderId="30" xfId="0" applyFont="1" applyFill="1" applyBorder="1" applyAlignment="1" applyProtection="1">
      <alignment horizontal="left" vertical="center" wrapText="1"/>
    </xf>
    <xf numFmtId="0" fontId="1" fillId="11" borderId="32" xfId="0" applyFont="1" applyFill="1" applyBorder="1" applyAlignment="1" applyProtection="1">
      <alignment horizontal="center" vertical="center" wrapText="1"/>
    </xf>
    <xf numFmtId="0" fontId="1" fillId="11" borderId="30" xfId="0" applyFont="1" applyFill="1" applyBorder="1" applyAlignment="1" applyProtection="1">
      <alignment horizontal="center" vertical="center" wrapText="1"/>
    </xf>
    <xf numFmtId="0" fontId="1" fillId="11" borderId="30" xfId="0" applyFont="1" applyFill="1" applyBorder="1" applyAlignment="1" applyProtection="1">
      <alignment horizontal="center" vertical="center"/>
    </xf>
    <xf numFmtId="0" fontId="3" fillId="12" borderId="45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top"/>
    </xf>
    <xf numFmtId="0" fontId="1" fillId="0" borderId="40" xfId="0" applyFont="1" applyBorder="1" applyAlignment="1" applyProtection="1">
      <alignment horizontal="center" vertical="top"/>
    </xf>
    <xf numFmtId="0" fontId="1" fillId="0" borderId="41" xfId="0" applyFont="1" applyBorder="1" applyAlignment="1" applyProtection="1">
      <alignment horizontal="center" vertical="top"/>
    </xf>
    <xf numFmtId="0" fontId="3" fillId="12" borderId="48" xfId="0" applyFont="1" applyFill="1" applyBorder="1" applyAlignment="1" applyProtection="1">
      <alignment horizontal="center" vertical="center" wrapText="1"/>
    </xf>
    <xf numFmtId="0" fontId="3" fillId="12" borderId="49" xfId="0" applyFont="1" applyFill="1" applyBorder="1" applyAlignment="1" applyProtection="1">
      <alignment horizontal="center" vertical="center" wrapText="1"/>
    </xf>
    <xf numFmtId="0" fontId="3" fillId="12" borderId="75" xfId="0" applyFont="1" applyFill="1" applyBorder="1" applyAlignment="1" applyProtection="1">
      <alignment horizontal="center" vertical="center" wrapText="1"/>
    </xf>
    <xf numFmtId="0" fontId="3" fillId="12" borderId="76" xfId="0" applyFont="1" applyFill="1" applyBorder="1" applyAlignment="1" applyProtection="1">
      <alignment horizontal="center" vertical="center" wrapText="1"/>
    </xf>
    <xf numFmtId="0" fontId="3" fillId="12" borderId="77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25" xfId="0" applyFont="1" applyBorder="1" applyAlignment="1" applyProtection="1">
      <alignment horizontal="center" wrapText="1"/>
    </xf>
    <xf numFmtId="0" fontId="2" fillId="0" borderId="25" xfId="0" applyNumberFormat="1" applyFont="1" applyBorder="1" applyAlignment="1" applyProtection="1">
      <alignment horizontal="center" wrapText="1"/>
    </xf>
    <xf numFmtId="0" fontId="10" fillId="0" borderId="25" xfId="0" applyNumberFormat="1" applyFont="1" applyBorder="1" applyAlignment="1" applyProtection="1">
      <alignment horizontal="center" vertical="center" wrapText="1"/>
    </xf>
    <xf numFmtId="0" fontId="10" fillId="9" borderId="25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10" fillId="9" borderId="25" xfId="0" applyFont="1" applyFill="1" applyBorder="1" applyAlignment="1" applyProtection="1">
      <alignment horizontal="center" vertical="center" wrapText="1"/>
    </xf>
    <xf numFmtId="0" fontId="1" fillId="11" borderId="28" xfId="0" applyFont="1" applyFill="1" applyBorder="1" applyAlignment="1" applyProtection="1">
      <alignment horizontal="center" wrapText="1"/>
    </xf>
    <xf numFmtId="0" fontId="1" fillId="0" borderId="57" xfId="0" applyFont="1" applyBorder="1" applyAlignment="1" applyProtection="1">
      <alignment horizontal="center" wrapText="1"/>
    </xf>
    <xf numFmtId="0" fontId="1" fillId="0" borderId="54" xfId="0" applyFont="1" applyBorder="1" applyAlignment="1" applyProtection="1">
      <alignment horizontal="center" wrapText="1"/>
    </xf>
    <xf numFmtId="0" fontId="1" fillId="0" borderId="54" xfId="0" applyFont="1" applyFill="1" applyBorder="1" applyAlignment="1" applyProtection="1">
      <alignment horizontal="center" wrapText="1"/>
    </xf>
    <xf numFmtId="0" fontId="2" fillId="0" borderId="54" xfId="0" applyFont="1" applyFill="1" applyBorder="1" applyAlignment="1" applyProtection="1">
      <alignment horizontal="center" wrapText="1"/>
    </xf>
    <xf numFmtId="0" fontId="2" fillId="0" borderId="56" xfId="0" applyFont="1" applyFill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center" wrapText="1"/>
    </xf>
    <xf numFmtId="0" fontId="1" fillId="0" borderId="81" xfId="0" applyFont="1" applyBorder="1" applyAlignment="1" applyProtection="1">
      <alignment horizontal="center" vertical="top"/>
    </xf>
    <xf numFmtId="0" fontId="1" fillId="0" borderId="80" xfId="0" applyFont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top"/>
    </xf>
    <xf numFmtId="0" fontId="1" fillId="0" borderId="78" xfId="0" applyFont="1" applyBorder="1" applyAlignment="1" applyProtection="1">
      <alignment horizontal="center" vertical="top"/>
    </xf>
    <xf numFmtId="0" fontId="1" fillId="0" borderId="58" xfId="0" applyFont="1" applyBorder="1" applyAlignment="1" applyProtection="1">
      <alignment horizontal="center" vertical="center"/>
    </xf>
    <xf numFmtId="0" fontId="1" fillId="0" borderId="55" xfId="0" applyFont="1" applyBorder="1" applyAlignment="1" applyProtection="1">
      <alignment horizontal="center" vertical="center"/>
    </xf>
    <xf numFmtId="0" fontId="1" fillId="0" borderId="55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/>
    </xf>
    <xf numFmtId="0" fontId="1" fillId="0" borderId="82" xfId="0" applyFont="1" applyFill="1" applyBorder="1" applyAlignment="1" applyProtection="1">
      <alignment horizontal="center" vertical="center"/>
    </xf>
    <xf numFmtId="164" fontId="2" fillId="0" borderId="72" xfId="0" applyNumberFormat="1" applyFont="1" applyBorder="1" applyAlignment="1" applyProtection="1">
      <alignment horizontal="center" vertical="center"/>
    </xf>
    <xf numFmtId="164" fontId="1" fillId="11" borderId="72" xfId="0" applyNumberFormat="1" applyFont="1" applyFill="1" applyBorder="1" applyAlignment="1" applyProtection="1">
      <alignment horizontal="center" vertical="center"/>
    </xf>
    <xf numFmtId="164" fontId="11" fillId="11" borderId="72" xfId="0" applyNumberFormat="1" applyFont="1" applyFill="1" applyBorder="1" applyAlignment="1" applyProtection="1">
      <alignment horizontal="center" vertical="center"/>
    </xf>
    <xf numFmtId="164" fontId="10" fillId="0" borderId="83" xfId="0" applyNumberFormat="1" applyFont="1" applyBorder="1" applyAlignment="1" applyProtection="1">
      <alignment horizontal="center" vertical="center"/>
    </xf>
    <xf numFmtId="164" fontId="2" fillId="0" borderId="83" xfId="0" applyNumberFormat="1" applyFont="1" applyBorder="1" applyAlignment="1" applyProtection="1">
      <alignment horizontal="center" vertical="center"/>
    </xf>
    <xf numFmtId="164" fontId="2" fillId="11" borderId="72" xfId="0" applyNumberFormat="1" applyFont="1" applyFill="1" applyBorder="1" applyAlignment="1" applyProtection="1">
      <alignment horizontal="center" vertical="center"/>
    </xf>
    <xf numFmtId="164" fontId="10" fillId="9" borderId="83" xfId="0" applyNumberFormat="1" applyFont="1" applyFill="1" applyBorder="1" applyAlignment="1" applyProtection="1">
      <alignment horizontal="center" vertical="center"/>
    </xf>
    <xf numFmtId="164" fontId="1" fillId="11" borderId="65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wrapText="1"/>
    </xf>
    <xf numFmtId="0" fontId="1" fillId="0" borderId="25" xfId="0" applyFont="1" applyBorder="1" applyAlignment="1" applyProtection="1">
      <alignment horizontal="center" wrapText="1"/>
      <protection locked="0"/>
    </xf>
    <xf numFmtId="0" fontId="1" fillId="0" borderId="25" xfId="0" applyFont="1" applyFill="1" applyBorder="1" applyAlignment="1" applyProtection="1">
      <alignment wrapText="1"/>
    </xf>
    <xf numFmtId="0" fontId="1" fillId="0" borderId="25" xfId="0" applyFont="1" applyFill="1" applyBorder="1" applyAlignment="1" applyProtection="1">
      <alignment horizontal="center" wrapText="1"/>
      <protection locked="0"/>
    </xf>
    <xf numFmtId="0" fontId="2" fillId="0" borderId="25" xfId="0" applyFont="1" applyFill="1" applyBorder="1" applyAlignment="1" applyProtection="1">
      <alignment horizontal="center" wrapText="1"/>
      <protection locked="0"/>
    </xf>
    <xf numFmtId="0" fontId="10" fillId="0" borderId="25" xfId="0" applyNumberFormat="1" applyFont="1" applyBorder="1" applyAlignment="1" applyProtection="1">
      <alignment horizontal="center" wrapText="1"/>
      <protection locked="0"/>
    </xf>
    <xf numFmtId="0" fontId="3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1" xfId="0" applyFont="1" applyBorder="1" applyAlignment="1" applyProtection="1">
      <alignment horizontal="center" vertical="top"/>
    </xf>
    <xf numFmtId="0" fontId="1" fillId="0" borderId="78" xfId="0" applyFont="1" applyBorder="1" applyAlignment="1" applyProtection="1">
      <alignment horizontal="center" vertical="top"/>
    </xf>
    <xf numFmtId="0" fontId="1" fillId="0" borderId="79" xfId="0" applyFont="1" applyBorder="1" applyAlignment="1" applyProtection="1">
      <alignment horizontal="center" vertical="top"/>
    </xf>
    <xf numFmtId="0" fontId="3" fillId="12" borderId="50" xfId="0" applyFont="1" applyFill="1" applyBorder="1" applyAlignment="1" applyProtection="1">
      <alignment horizontal="center" vertical="center" wrapText="1"/>
    </xf>
    <xf numFmtId="0" fontId="3" fillId="12" borderId="13" xfId="0" applyFont="1" applyFill="1" applyBorder="1" applyAlignment="1" applyProtection="1">
      <alignment horizontal="center" vertical="center" wrapText="1"/>
    </xf>
    <xf numFmtId="0" fontId="1" fillId="9" borderId="40" xfId="0" applyFont="1" applyFill="1" applyBorder="1" applyAlignment="1" applyProtection="1">
      <alignment horizontal="center" vertical="top" wrapText="1"/>
    </xf>
    <xf numFmtId="0" fontId="1" fillId="9" borderId="78" xfId="0" applyFont="1" applyFill="1" applyBorder="1" applyAlignment="1" applyProtection="1">
      <alignment horizontal="center" vertical="top" wrapText="1"/>
    </xf>
    <xf numFmtId="0" fontId="1" fillId="9" borderId="79" xfId="0" applyFont="1" applyFill="1" applyBorder="1" applyAlignment="1" applyProtection="1">
      <alignment horizontal="center" vertical="top" wrapText="1"/>
    </xf>
    <xf numFmtId="0" fontId="1" fillId="0" borderId="80" xfId="0" applyFont="1" applyBorder="1" applyAlignment="1" applyProtection="1">
      <alignment horizontal="center" vertical="top"/>
    </xf>
    <xf numFmtId="0" fontId="11" fillId="0" borderId="81" xfId="0" applyFont="1" applyBorder="1" applyAlignment="1" applyProtection="1">
      <alignment horizontal="center" vertical="top"/>
    </xf>
    <xf numFmtId="0" fontId="11" fillId="0" borderId="78" xfId="0" applyFont="1" applyBorder="1" applyAlignment="1" applyProtection="1">
      <alignment horizontal="center" vertical="top"/>
    </xf>
    <xf numFmtId="0" fontId="11" fillId="0" borderId="79" xfId="0" applyFont="1" applyBorder="1" applyAlignment="1" applyProtection="1">
      <alignment horizontal="center" vertical="top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3" fillId="4" borderId="52" xfId="0" applyFont="1" applyFill="1" applyBorder="1" applyAlignment="1" applyProtection="1">
      <alignment horizontal="center" vertical="center"/>
    </xf>
    <xf numFmtId="0" fontId="3" fillId="4" borderId="74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right" vertical="center"/>
    </xf>
    <xf numFmtId="0" fontId="12" fillId="13" borderId="0" xfId="0" applyFont="1" applyFill="1" applyAlignment="1" applyProtection="1">
      <alignment horizontal="left" vertical="center"/>
      <protection locked="0"/>
    </xf>
    <xf numFmtId="0" fontId="3" fillId="2" borderId="46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Alignment="1" applyProtection="1">
      <alignment horizontal="left" vertical="center"/>
    </xf>
    <xf numFmtId="0" fontId="13" fillId="4" borderId="50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top"/>
    </xf>
    <xf numFmtId="0" fontId="1" fillId="0" borderId="40" xfId="0" applyFont="1" applyBorder="1" applyAlignment="1" applyProtection="1">
      <alignment horizontal="center" vertical="top"/>
    </xf>
    <xf numFmtId="0" fontId="1" fillId="0" borderId="41" xfId="0" applyFont="1" applyBorder="1" applyAlignment="1" applyProtection="1">
      <alignment horizontal="center" vertical="top"/>
    </xf>
    <xf numFmtId="0" fontId="3" fillId="8" borderId="18" xfId="0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 applyProtection="1">
      <alignment horizontal="center" vertical="center"/>
    </xf>
    <xf numFmtId="0" fontId="3" fillId="8" borderId="25" xfId="0" applyFont="1" applyFill="1" applyBorder="1" applyAlignment="1" applyProtection="1">
      <alignment horizontal="center"/>
    </xf>
    <xf numFmtId="0" fontId="11" fillId="0" borderId="43" xfId="0" applyFont="1" applyBorder="1" applyAlignment="1" applyProtection="1">
      <alignment horizontal="center" vertical="top"/>
    </xf>
    <xf numFmtId="0" fontId="11" fillId="0" borderId="40" xfId="0" applyFont="1" applyBorder="1" applyAlignment="1" applyProtection="1">
      <alignment horizontal="center" vertical="top"/>
    </xf>
    <xf numFmtId="0" fontId="11" fillId="0" borderId="41" xfId="0" applyFont="1" applyBorder="1" applyAlignment="1" applyProtection="1">
      <alignment horizontal="center" vertical="top"/>
    </xf>
    <xf numFmtId="0" fontId="3" fillId="6" borderId="17" xfId="0" applyFont="1" applyFill="1" applyBorder="1" applyAlignment="1" applyProtection="1">
      <alignment horizontal="center" vertical="center"/>
    </xf>
    <xf numFmtId="0" fontId="3" fillId="6" borderId="19" xfId="0" applyFont="1" applyFill="1" applyBorder="1" applyAlignment="1" applyProtection="1">
      <alignment horizontal="center" vertical="center"/>
    </xf>
    <xf numFmtId="0" fontId="9" fillId="4" borderId="52" xfId="0" applyFont="1" applyFill="1" applyBorder="1" applyAlignment="1" applyProtection="1">
      <alignment horizontal="center" vertical="center" wrapText="1"/>
    </xf>
    <xf numFmtId="0" fontId="9" fillId="4" borderId="53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center" vertical="top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6" fillId="2" borderId="50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3" fillId="12" borderId="59" xfId="0" applyFont="1" applyFill="1" applyBorder="1" applyAlignment="1" applyProtection="1">
      <alignment horizontal="center" vertical="center" wrapText="1"/>
    </xf>
    <xf numFmtId="0" fontId="3" fillId="12" borderId="27" xfId="0" applyFont="1" applyFill="1" applyBorder="1" applyAlignment="1" applyProtection="1">
      <alignment horizontal="center" vertical="center" wrapText="1"/>
    </xf>
    <xf numFmtId="0" fontId="1" fillId="9" borderId="37" xfId="0" applyFont="1" applyFill="1" applyBorder="1" applyAlignment="1" applyProtection="1">
      <alignment horizontal="center" vertical="top" wrapText="1"/>
    </xf>
    <xf numFmtId="0" fontId="1" fillId="9" borderId="41" xfId="0" applyFont="1" applyFill="1" applyBorder="1" applyAlignment="1" applyProtection="1">
      <alignment horizontal="center" vertical="top" wrapText="1"/>
    </xf>
    <xf numFmtId="0" fontId="3" fillId="10" borderId="16" xfId="0" applyFont="1" applyFill="1" applyBorder="1" applyAlignment="1" applyProtection="1">
      <alignment horizontal="center" vertical="center" wrapText="1"/>
    </xf>
    <xf numFmtId="0" fontId="3" fillId="10" borderId="20" xfId="0" applyFont="1" applyFill="1" applyBorder="1" applyAlignment="1" applyProtection="1">
      <alignment horizontal="center" vertical="center" wrapText="1"/>
    </xf>
    <xf numFmtId="0" fontId="3" fillId="7" borderId="18" xfId="0" applyFont="1" applyFill="1" applyBorder="1" applyAlignment="1" applyProtection="1">
      <alignment horizontal="center" vertical="center"/>
    </xf>
    <xf numFmtId="0" fontId="3" fillId="7" borderId="1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M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TOTAL!$C$6:$C$109</c:f>
              <c:numCache>
                <c:formatCode>General</c:formatCode>
                <c:ptCount val="104"/>
                <c:pt idx="0">
                  <c:v>51</c:v>
                </c:pt>
                <c:pt idx="1">
                  <c:v>18.149999999999999</c:v>
                </c:pt>
                <c:pt idx="2">
                  <c:v>0.43</c:v>
                </c:pt>
                <c:pt idx="3">
                  <c:v>2.4</c:v>
                </c:pt>
                <c:pt idx="4">
                  <c:v>2.5499999999999998</c:v>
                </c:pt>
                <c:pt idx="7">
                  <c:v>1.4</c:v>
                </c:pt>
                <c:pt idx="8">
                  <c:v>11.37</c:v>
                </c:pt>
                <c:pt idx="9">
                  <c:v>3.54</c:v>
                </c:pt>
                <c:pt idx="15">
                  <c:v>1.28</c:v>
                </c:pt>
                <c:pt idx="16">
                  <c:v>1.02</c:v>
                </c:pt>
                <c:pt idx="30">
                  <c:v>0.68</c:v>
                </c:pt>
                <c:pt idx="32">
                  <c:v>0.56000000000000005</c:v>
                </c:pt>
                <c:pt idx="39">
                  <c:v>9</c:v>
                </c:pt>
                <c:pt idx="52">
                  <c:v>9</c:v>
                </c:pt>
                <c:pt idx="57">
                  <c:v>27.5</c:v>
                </c:pt>
                <c:pt idx="58">
                  <c:v>27</c:v>
                </c:pt>
                <c:pt idx="59">
                  <c:v>17</c:v>
                </c:pt>
                <c:pt idx="61">
                  <c:v>10</c:v>
                </c:pt>
                <c:pt idx="62">
                  <c:v>0.5</c:v>
                </c:pt>
                <c:pt idx="63">
                  <c:v>0.5</c:v>
                </c:pt>
                <c:pt idx="66">
                  <c:v>6.9720000000000004</c:v>
                </c:pt>
                <c:pt idx="72">
                  <c:v>6.9720000000000004</c:v>
                </c:pt>
                <c:pt idx="79">
                  <c:v>1.08</c:v>
                </c:pt>
                <c:pt idx="80">
                  <c:v>1.4</c:v>
                </c:pt>
                <c:pt idx="81">
                  <c:v>1.4</c:v>
                </c:pt>
                <c:pt idx="87">
                  <c:v>0.62</c:v>
                </c:pt>
                <c:pt idx="88">
                  <c:v>0.22</c:v>
                </c:pt>
                <c:pt idx="89">
                  <c:v>0.4</c:v>
                </c:pt>
                <c:pt idx="90">
                  <c:v>1.69</c:v>
                </c:pt>
                <c:pt idx="91">
                  <c:v>0.85</c:v>
                </c:pt>
                <c:pt idx="93">
                  <c:v>0.84</c:v>
                </c:pt>
                <c:pt idx="94">
                  <c:v>0.1</c:v>
                </c:pt>
                <c:pt idx="96">
                  <c:v>0.1</c:v>
                </c:pt>
                <c:pt idx="98">
                  <c:v>0.1</c:v>
                </c:pt>
                <c:pt idx="99">
                  <c:v>1.28</c:v>
                </c:pt>
                <c:pt idx="101">
                  <c:v>1.28</c:v>
                </c:pt>
                <c:pt idx="10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6-499A-8CB3-9F48128D5A7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TOTAL!$D$6:$D$109</c:f>
              <c:numCache>
                <c:formatCode>General</c:formatCode>
                <c:ptCount val="104"/>
                <c:pt idx="0">
                  <c:v>51</c:v>
                </c:pt>
                <c:pt idx="1">
                  <c:v>10.89</c:v>
                </c:pt>
                <c:pt idx="2">
                  <c:v>2.15</c:v>
                </c:pt>
                <c:pt idx="3">
                  <c:v>2.1</c:v>
                </c:pt>
                <c:pt idx="7">
                  <c:v>3.07</c:v>
                </c:pt>
                <c:pt idx="8">
                  <c:v>3.57</c:v>
                </c:pt>
                <c:pt idx="9">
                  <c:v>9.2099999999999991</c:v>
                </c:pt>
                <c:pt idx="12">
                  <c:v>3</c:v>
                </c:pt>
                <c:pt idx="15">
                  <c:v>1.02</c:v>
                </c:pt>
                <c:pt idx="16">
                  <c:v>1.02</c:v>
                </c:pt>
                <c:pt idx="19">
                  <c:v>2.0299999999999998</c:v>
                </c:pt>
                <c:pt idx="22">
                  <c:v>0.76</c:v>
                </c:pt>
                <c:pt idx="30">
                  <c:v>0.68</c:v>
                </c:pt>
                <c:pt idx="32">
                  <c:v>0.55000000000000004</c:v>
                </c:pt>
                <c:pt idx="34">
                  <c:v>0.15</c:v>
                </c:pt>
                <c:pt idx="39">
                  <c:v>8</c:v>
                </c:pt>
                <c:pt idx="40">
                  <c:v>7.65</c:v>
                </c:pt>
                <c:pt idx="49">
                  <c:v>0.35</c:v>
                </c:pt>
                <c:pt idx="57">
                  <c:v>20.5</c:v>
                </c:pt>
                <c:pt idx="58">
                  <c:v>15</c:v>
                </c:pt>
                <c:pt idx="59">
                  <c:v>7</c:v>
                </c:pt>
                <c:pt idx="60">
                  <c:v>8</c:v>
                </c:pt>
                <c:pt idx="62">
                  <c:v>5.5</c:v>
                </c:pt>
                <c:pt idx="63">
                  <c:v>0.5</c:v>
                </c:pt>
                <c:pt idx="64">
                  <c:v>5</c:v>
                </c:pt>
                <c:pt idx="66">
                  <c:v>4.0999999999999996</c:v>
                </c:pt>
                <c:pt idx="71">
                  <c:v>4.0999999999999996</c:v>
                </c:pt>
                <c:pt idx="79">
                  <c:v>0.6</c:v>
                </c:pt>
                <c:pt idx="80">
                  <c:v>1.34</c:v>
                </c:pt>
                <c:pt idx="85">
                  <c:v>1.34</c:v>
                </c:pt>
                <c:pt idx="86">
                  <c:v>0.3</c:v>
                </c:pt>
                <c:pt idx="87">
                  <c:v>1.1100000000000001</c:v>
                </c:pt>
                <c:pt idx="88">
                  <c:v>0.81</c:v>
                </c:pt>
                <c:pt idx="89">
                  <c:v>0.3</c:v>
                </c:pt>
                <c:pt idx="90">
                  <c:v>1.6</c:v>
                </c:pt>
                <c:pt idx="91">
                  <c:v>0.76</c:v>
                </c:pt>
                <c:pt idx="93">
                  <c:v>0.84</c:v>
                </c:pt>
                <c:pt idx="94">
                  <c:v>0.1</c:v>
                </c:pt>
                <c:pt idx="95">
                  <c:v>0.01</c:v>
                </c:pt>
                <c:pt idx="99">
                  <c:v>0</c:v>
                </c:pt>
                <c:pt idx="103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6-499A-8CB3-9F48128D5A7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TOTAL!$E$6:$E$109</c:f>
              <c:numCache>
                <c:formatCode>General</c:formatCode>
                <c:ptCount val="104"/>
                <c:pt idx="0">
                  <c:v>52</c:v>
                </c:pt>
                <c:pt idx="1">
                  <c:v>17.75</c:v>
                </c:pt>
                <c:pt idx="2">
                  <c:v>4.7300000000000004</c:v>
                </c:pt>
                <c:pt idx="3">
                  <c:v>2.1</c:v>
                </c:pt>
                <c:pt idx="6">
                  <c:v>1.04</c:v>
                </c:pt>
                <c:pt idx="7">
                  <c:v>3.12</c:v>
                </c:pt>
                <c:pt idx="8">
                  <c:v>6.76</c:v>
                </c:pt>
                <c:pt idx="9">
                  <c:v>7.9600000000000009</c:v>
                </c:pt>
                <c:pt idx="15">
                  <c:v>1.0900000000000001</c:v>
                </c:pt>
                <c:pt idx="16">
                  <c:v>2.08</c:v>
                </c:pt>
                <c:pt idx="18">
                  <c:v>3.12</c:v>
                </c:pt>
                <c:pt idx="22">
                  <c:v>0.52</c:v>
                </c:pt>
                <c:pt idx="28">
                  <c:v>1</c:v>
                </c:pt>
                <c:pt idx="34">
                  <c:v>0.15</c:v>
                </c:pt>
                <c:pt idx="39">
                  <c:v>9.6</c:v>
                </c:pt>
                <c:pt idx="50">
                  <c:v>9.6</c:v>
                </c:pt>
                <c:pt idx="56">
                  <c:v>10</c:v>
                </c:pt>
                <c:pt idx="57">
                  <c:v>17.170000000000002</c:v>
                </c:pt>
                <c:pt idx="58">
                  <c:v>16</c:v>
                </c:pt>
                <c:pt idx="59">
                  <c:v>16</c:v>
                </c:pt>
                <c:pt idx="62">
                  <c:v>1.17</c:v>
                </c:pt>
                <c:pt idx="63">
                  <c:v>0.5</c:v>
                </c:pt>
                <c:pt idx="65">
                  <c:v>0.67</c:v>
                </c:pt>
                <c:pt idx="66">
                  <c:v>0</c:v>
                </c:pt>
                <c:pt idx="78">
                  <c:v>5</c:v>
                </c:pt>
                <c:pt idx="79">
                  <c:v>3.6</c:v>
                </c:pt>
                <c:pt idx="80">
                  <c:v>0.67</c:v>
                </c:pt>
                <c:pt idx="85">
                  <c:v>0.67</c:v>
                </c:pt>
                <c:pt idx="86">
                  <c:v>0.36</c:v>
                </c:pt>
                <c:pt idx="87">
                  <c:v>0.61</c:v>
                </c:pt>
                <c:pt idx="88">
                  <c:v>0.31</c:v>
                </c:pt>
                <c:pt idx="89">
                  <c:v>0.3</c:v>
                </c:pt>
                <c:pt idx="90">
                  <c:v>0.56999999999999995</c:v>
                </c:pt>
                <c:pt idx="91">
                  <c:v>0.56999999999999995</c:v>
                </c:pt>
                <c:pt idx="94">
                  <c:v>0.1</c:v>
                </c:pt>
                <c:pt idx="98">
                  <c:v>0.1</c:v>
                </c:pt>
                <c:pt idx="99">
                  <c:v>1.56</c:v>
                </c:pt>
                <c:pt idx="100">
                  <c:v>1.56</c:v>
                </c:pt>
                <c:pt idx="103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C6-499A-8CB3-9F48128D5A7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TOTAL!$F$6:$F$109</c:f>
              <c:numCache>
                <c:formatCode>General</c:formatCode>
                <c:ptCount val="104"/>
                <c:pt idx="0">
                  <c:v>44</c:v>
                </c:pt>
                <c:pt idx="1">
                  <c:v>12.399999999999999</c:v>
                </c:pt>
                <c:pt idx="2">
                  <c:v>3.87</c:v>
                </c:pt>
                <c:pt idx="3">
                  <c:v>1.8</c:v>
                </c:pt>
                <c:pt idx="4">
                  <c:v>0.41</c:v>
                </c:pt>
                <c:pt idx="5">
                  <c:v>0.72</c:v>
                </c:pt>
                <c:pt idx="7">
                  <c:v>2.08</c:v>
                </c:pt>
                <c:pt idx="8">
                  <c:v>3.52</c:v>
                </c:pt>
                <c:pt idx="9">
                  <c:v>13.81</c:v>
                </c:pt>
                <c:pt idx="15">
                  <c:v>1.56</c:v>
                </c:pt>
                <c:pt idx="16">
                  <c:v>0.88</c:v>
                </c:pt>
                <c:pt idx="20">
                  <c:v>4</c:v>
                </c:pt>
                <c:pt idx="22">
                  <c:v>1.54</c:v>
                </c:pt>
                <c:pt idx="29">
                  <c:v>5</c:v>
                </c:pt>
                <c:pt idx="30">
                  <c:v>0.68</c:v>
                </c:pt>
                <c:pt idx="34">
                  <c:v>0.15</c:v>
                </c:pt>
                <c:pt idx="39">
                  <c:v>7.26</c:v>
                </c:pt>
                <c:pt idx="40">
                  <c:v>7.26</c:v>
                </c:pt>
                <c:pt idx="56">
                  <c:v>9</c:v>
                </c:pt>
                <c:pt idx="57">
                  <c:v>4.07</c:v>
                </c:pt>
                <c:pt idx="58">
                  <c:v>3</c:v>
                </c:pt>
                <c:pt idx="59">
                  <c:v>3</c:v>
                </c:pt>
                <c:pt idx="62">
                  <c:v>1.0699999999999998</c:v>
                </c:pt>
                <c:pt idx="63">
                  <c:v>0.5</c:v>
                </c:pt>
                <c:pt idx="65">
                  <c:v>0.56999999999999995</c:v>
                </c:pt>
                <c:pt idx="66">
                  <c:v>5.3440000000000003</c:v>
                </c:pt>
                <c:pt idx="68">
                  <c:v>5.3440000000000003</c:v>
                </c:pt>
                <c:pt idx="79">
                  <c:v>2.46</c:v>
                </c:pt>
                <c:pt idx="80">
                  <c:v>0</c:v>
                </c:pt>
                <c:pt idx="86">
                  <c:v>0.26</c:v>
                </c:pt>
                <c:pt idx="87">
                  <c:v>1.48</c:v>
                </c:pt>
                <c:pt idx="88">
                  <c:v>0.77</c:v>
                </c:pt>
                <c:pt idx="89">
                  <c:v>0.71</c:v>
                </c:pt>
                <c:pt idx="90">
                  <c:v>0.67</c:v>
                </c:pt>
                <c:pt idx="91">
                  <c:v>0.67</c:v>
                </c:pt>
                <c:pt idx="94">
                  <c:v>0.1</c:v>
                </c:pt>
                <c:pt idx="95">
                  <c:v>1.4999999999999999E-2</c:v>
                </c:pt>
                <c:pt idx="99">
                  <c:v>0</c:v>
                </c:pt>
                <c:pt idx="103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C6-499A-8CB3-9F48128D5A7C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TOTAL!$G$6:$G$109</c:f>
              <c:numCache>
                <c:formatCode>General</c:formatCode>
                <c:ptCount val="104"/>
                <c:pt idx="0">
                  <c:v>44</c:v>
                </c:pt>
                <c:pt idx="1">
                  <c:v>10.45</c:v>
                </c:pt>
                <c:pt idx="2">
                  <c:v>2.15</c:v>
                </c:pt>
                <c:pt idx="3">
                  <c:v>2.1</c:v>
                </c:pt>
                <c:pt idx="6">
                  <c:v>1.76</c:v>
                </c:pt>
                <c:pt idx="7">
                  <c:v>1.36</c:v>
                </c:pt>
                <c:pt idx="8">
                  <c:v>3.08</c:v>
                </c:pt>
                <c:pt idx="9">
                  <c:v>4.8</c:v>
                </c:pt>
                <c:pt idx="12">
                  <c:v>1.76</c:v>
                </c:pt>
                <c:pt idx="15">
                  <c:v>0.74</c:v>
                </c:pt>
                <c:pt idx="16">
                  <c:v>0.44</c:v>
                </c:pt>
                <c:pt idx="18">
                  <c:v>1.76</c:v>
                </c:pt>
                <c:pt idx="34">
                  <c:v>0.1</c:v>
                </c:pt>
                <c:pt idx="39">
                  <c:v>8.44</c:v>
                </c:pt>
                <c:pt idx="49">
                  <c:v>0.44</c:v>
                </c:pt>
                <c:pt idx="50">
                  <c:v>8</c:v>
                </c:pt>
                <c:pt idx="57">
                  <c:v>19.5</c:v>
                </c:pt>
                <c:pt idx="58">
                  <c:v>15</c:v>
                </c:pt>
                <c:pt idx="59">
                  <c:v>7</c:v>
                </c:pt>
                <c:pt idx="60">
                  <c:v>8</c:v>
                </c:pt>
                <c:pt idx="62">
                  <c:v>4.5</c:v>
                </c:pt>
                <c:pt idx="63">
                  <c:v>0.5</c:v>
                </c:pt>
                <c:pt idx="64">
                  <c:v>4</c:v>
                </c:pt>
                <c:pt idx="66">
                  <c:v>0</c:v>
                </c:pt>
                <c:pt idx="78">
                  <c:v>5</c:v>
                </c:pt>
                <c:pt idx="79">
                  <c:v>0.9</c:v>
                </c:pt>
                <c:pt idx="80">
                  <c:v>0</c:v>
                </c:pt>
                <c:pt idx="87">
                  <c:v>1</c:v>
                </c:pt>
                <c:pt idx="88">
                  <c:v>0.74</c:v>
                </c:pt>
                <c:pt idx="89">
                  <c:v>0.26</c:v>
                </c:pt>
                <c:pt idx="90">
                  <c:v>0.7</c:v>
                </c:pt>
                <c:pt idx="91">
                  <c:v>0.7</c:v>
                </c:pt>
                <c:pt idx="94">
                  <c:v>0.08</c:v>
                </c:pt>
                <c:pt idx="95">
                  <c:v>0.01</c:v>
                </c:pt>
                <c:pt idx="99">
                  <c:v>0</c:v>
                </c:pt>
                <c:pt idx="103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C6-499A-8CB3-9F48128D5A7C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TOTAL!$H$6:$H$109</c:f>
              <c:numCache>
                <c:formatCode>General</c:formatCode>
                <c:ptCount val="104"/>
                <c:pt idx="0">
                  <c:v>45</c:v>
                </c:pt>
                <c:pt idx="1">
                  <c:v>9.9500000000000011</c:v>
                </c:pt>
                <c:pt idx="2">
                  <c:v>0.43</c:v>
                </c:pt>
                <c:pt idx="3">
                  <c:v>2.1</c:v>
                </c:pt>
                <c:pt idx="4">
                  <c:v>2.25</c:v>
                </c:pt>
                <c:pt idx="5">
                  <c:v>1.1200000000000001</c:v>
                </c:pt>
                <c:pt idx="6">
                  <c:v>0.9</c:v>
                </c:pt>
                <c:pt idx="8">
                  <c:v>3.15</c:v>
                </c:pt>
                <c:pt idx="9">
                  <c:v>10.440000000000001</c:v>
                </c:pt>
                <c:pt idx="12">
                  <c:v>7</c:v>
                </c:pt>
                <c:pt idx="15">
                  <c:v>1.66</c:v>
                </c:pt>
                <c:pt idx="16">
                  <c:v>1.35</c:v>
                </c:pt>
                <c:pt idx="33">
                  <c:v>0.3</c:v>
                </c:pt>
                <c:pt idx="35">
                  <c:v>0.13</c:v>
                </c:pt>
                <c:pt idx="39">
                  <c:v>8.25</c:v>
                </c:pt>
                <c:pt idx="49">
                  <c:v>0.25</c:v>
                </c:pt>
                <c:pt idx="52">
                  <c:v>8</c:v>
                </c:pt>
                <c:pt idx="57">
                  <c:v>24.5</c:v>
                </c:pt>
                <c:pt idx="58">
                  <c:v>24</c:v>
                </c:pt>
                <c:pt idx="59">
                  <c:v>16</c:v>
                </c:pt>
                <c:pt idx="61">
                  <c:v>8</c:v>
                </c:pt>
                <c:pt idx="62">
                  <c:v>0.5</c:v>
                </c:pt>
                <c:pt idx="63">
                  <c:v>0.5</c:v>
                </c:pt>
                <c:pt idx="66">
                  <c:v>5.0640000000000001</c:v>
                </c:pt>
                <c:pt idx="72">
                  <c:v>5.0640000000000001</c:v>
                </c:pt>
                <c:pt idx="79">
                  <c:v>1.38</c:v>
                </c:pt>
                <c:pt idx="80">
                  <c:v>0</c:v>
                </c:pt>
                <c:pt idx="87">
                  <c:v>0.63</c:v>
                </c:pt>
                <c:pt idx="88">
                  <c:v>0.27</c:v>
                </c:pt>
                <c:pt idx="89">
                  <c:v>0.36</c:v>
                </c:pt>
                <c:pt idx="90">
                  <c:v>1.4300000000000002</c:v>
                </c:pt>
                <c:pt idx="91">
                  <c:v>0.67</c:v>
                </c:pt>
                <c:pt idx="93">
                  <c:v>0.76</c:v>
                </c:pt>
                <c:pt idx="94">
                  <c:v>0.09</c:v>
                </c:pt>
                <c:pt idx="96">
                  <c:v>0.1</c:v>
                </c:pt>
                <c:pt idx="98">
                  <c:v>0.1</c:v>
                </c:pt>
                <c:pt idx="99">
                  <c:v>1.57</c:v>
                </c:pt>
                <c:pt idx="100">
                  <c:v>1.57</c:v>
                </c:pt>
                <c:pt idx="103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C6-499A-8CB3-9F48128D5A7C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TOTAL!$I$6:$I$109</c:f>
              <c:numCache>
                <c:formatCode>General</c:formatCode>
                <c:ptCount val="104"/>
                <c:pt idx="0">
                  <c:v>46</c:v>
                </c:pt>
                <c:pt idx="1">
                  <c:v>16.71</c:v>
                </c:pt>
                <c:pt idx="2">
                  <c:v>2.15</c:v>
                </c:pt>
                <c:pt idx="3">
                  <c:v>2.1</c:v>
                </c:pt>
                <c:pt idx="4">
                  <c:v>0.92</c:v>
                </c:pt>
                <c:pt idx="7">
                  <c:v>1.42</c:v>
                </c:pt>
                <c:pt idx="8">
                  <c:v>10.119999999999999</c:v>
                </c:pt>
                <c:pt idx="9">
                  <c:v>5.93</c:v>
                </c:pt>
                <c:pt idx="15">
                  <c:v>0.92</c:v>
                </c:pt>
                <c:pt idx="19">
                  <c:v>0.5</c:v>
                </c:pt>
                <c:pt idx="22">
                  <c:v>1.9</c:v>
                </c:pt>
                <c:pt idx="30">
                  <c:v>0.68</c:v>
                </c:pt>
                <c:pt idx="32">
                  <c:v>0.92</c:v>
                </c:pt>
                <c:pt idx="33">
                  <c:v>0.92</c:v>
                </c:pt>
                <c:pt idx="35">
                  <c:v>0.09</c:v>
                </c:pt>
                <c:pt idx="39">
                  <c:v>9.6499999999999986</c:v>
                </c:pt>
                <c:pt idx="40">
                  <c:v>9.1999999999999993</c:v>
                </c:pt>
                <c:pt idx="49">
                  <c:v>0.45</c:v>
                </c:pt>
                <c:pt idx="57">
                  <c:v>19.5</c:v>
                </c:pt>
                <c:pt idx="58">
                  <c:v>15</c:v>
                </c:pt>
                <c:pt idx="59">
                  <c:v>7</c:v>
                </c:pt>
                <c:pt idx="60">
                  <c:v>8</c:v>
                </c:pt>
                <c:pt idx="62">
                  <c:v>4.5</c:v>
                </c:pt>
                <c:pt idx="63">
                  <c:v>0.5</c:v>
                </c:pt>
                <c:pt idx="64">
                  <c:v>4</c:v>
                </c:pt>
                <c:pt idx="66">
                  <c:v>3.4</c:v>
                </c:pt>
                <c:pt idx="69">
                  <c:v>3.4</c:v>
                </c:pt>
                <c:pt idx="79">
                  <c:v>0.48</c:v>
                </c:pt>
                <c:pt idx="80">
                  <c:v>1.2</c:v>
                </c:pt>
                <c:pt idx="82">
                  <c:v>1.2</c:v>
                </c:pt>
                <c:pt idx="86">
                  <c:v>0.3</c:v>
                </c:pt>
                <c:pt idx="87">
                  <c:v>0.91</c:v>
                </c:pt>
                <c:pt idx="88">
                  <c:v>0.64</c:v>
                </c:pt>
                <c:pt idx="89">
                  <c:v>0.27</c:v>
                </c:pt>
                <c:pt idx="90">
                  <c:v>1.49</c:v>
                </c:pt>
                <c:pt idx="91">
                  <c:v>0.73</c:v>
                </c:pt>
                <c:pt idx="93">
                  <c:v>0.76</c:v>
                </c:pt>
                <c:pt idx="94">
                  <c:v>0.09</c:v>
                </c:pt>
                <c:pt idx="95">
                  <c:v>1.2999999999999999E-2</c:v>
                </c:pt>
                <c:pt idx="99">
                  <c:v>1.1499999999999999</c:v>
                </c:pt>
                <c:pt idx="101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C6-499A-8CB3-9F48128D5A7C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TOTAL!$J$6:$J$109</c:f>
              <c:numCache>
                <c:formatCode>General</c:formatCode>
                <c:ptCount val="104"/>
                <c:pt idx="0">
                  <c:v>44</c:v>
                </c:pt>
                <c:pt idx="1">
                  <c:v>13.809999999999999</c:v>
                </c:pt>
                <c:pt idx="2">
                  <c:v>3.87</c:v>
                </c:pt>
                <c:pt idx="3">
                  <c:v>1.8</c:v>
                </c:pt>
                <c:pt idx="5">
                  <c:v>1.32</c:v>
                </c:pt>
                <c:pt idx="7">
                  <c:v>1.1000000000000001</c:v>
                </c:pt>
                <c:pt idx="8">
                  <c:v>5.72</c:v>
                </c:pt>
                <c:pt idx="9">
                  <c:v>14.57</c:v>
                </c:pt>
                <c:pt idx="12">
                  <c:v>2.64</c:v>
                </c:pt>
                <c:pt idx="15">
                  <c:v>1.62</c:v>
                </c:pt>
                <c:pt idx="16">
                  <c:v>2.86</c:v>
                </c:pt>
                <c:pt idx="18">
                  <c:v>2.2000000000000002</c:v>
                </c:pt>
                <c:pt idx="19">
                  <c:v>2</c:v>
                </c:pt>
                <c:pt idx="22">
                  <c:v>0.44</c:v>
                </c:pt>
                <c:pt idx="28">
                  <c:v>1</c:v>
                </c:pt>
                <c:pt idx="30">
                  <c:v>0.68</c:v>
                </c:pt>
                <c:pt idx="32">
                  <c:v>0.5</c:v>
                </c:pt>
                <c:pt idx="33">
                  <c:v>0.5</c:v>
                </c:pt>
                <c:pt idx="35">
                  <c:v>0.13</c:v>
                </c:pt>
                <c:pt idx="39">
                  <c:v>6.8199999999999994</c:v>
                </c:pt>
                <c:pt idx="40">
                  <c:v>6.6</c:v>
                </c:pt>
                <c:pt idx="49">
                  <c:v>0.22</c:v>
                </c:pt>
                <c:pt idx="57">
                  <c:v>16.16</c:v>
                </c:pt>
                <c:pt idx="58">
                  <c:v>15</c:v>
                </c:pt>
                <c:pt idx="59">
                  <c:v>15</c:v>
                </c:pt>
                <c:pt idx="62">
                  <c:v>1.1600000000000001</c:v>
                </c:pt>
                <c:pt idx="63">
                  <c:v>0.5</c:v>
                </c:pt>
                <c:pt idx="65">
                  <c:v>0.66</c:v>
                </c:pt>
                <c:pt idx="66">
                  <c:v>0</c:v>
                </c:pt>
                <c:pt idx="78">
                  <c:v>4</c:v>
                </c:pt>
                <c:pt idx="79">
                  <c:v>2.7</c:v>
                </c:pt>
                <c:pt idx="80">
                  <c:v>0.67</c:v>
                </c:pt>
                <c:pt idx="85">
                  <c:v>0.67</c:v>
                </c:pt>
                <c:pt idx="86">
                  <c:v>0.44</c:v>
                </c:pt>
                <c:pt idx="87">
                  <c:v>0.51</c:v>
                </c:pt>
                <c:pt idx="88">
                  <c:v>0.17</c:v>
                </c:pt>
                <c:pt idx="89">
                  <c:v>0.34</c:v>
                </c:pt>
                <c:pt idx="90">
                  <c:v>0.48</c:v>
                </c:pt>
                <c:pt idx="91">
                  <c:v>0.48</c:v>
                </c:pt>
                <c:pt idx="94">
                  <c:v>0.08</c:v>
                </c:pt>
                <c:pt idx="98">
                  <c:v>0.1</c:v>
                </c:pt>
                <c:pt idx="99">
                  <c:v>0</c:v>
                </c:pt>
                <c:pt idx="103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C6-499A-8CB3-9F48128D5A7C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TOTAL!$K$6:$K$109</c:f>
              <c:numCache>
                <c:formatCode>General</c:formatCode>
                <c:ptCount val="104"/>
                <c:pt idx="0">
                  <c:v>42</c:v>
                </c:pt>
                <c:pt idx="1">
                  <c:v>11.45</c:v>
                </c:pt>
                <c:pt idx="2">
                  <c:v>3.44</c:v>
                </c:pt>
                <c:pt idx="3">
                  <c:v>1.8</c:v>
                </c:pt>
                <c:pt idx="4">
                  <c:v>0.33</c:v>
                </c:pt>
                <c:pt idx="5">
                  <c:v>0.84</c:v>
                </c:pt>
                <c:pt idx="6">
                  <c:v>1.68</c:v>
                </c:pt>
                <c:pt idx="8">
                  <c:v>3.36</c:v>
                </c:pt>
                <c:pt idx="9">
                  <c:v>19.190000000000001</c:v>
                </c:pt>
                <c:pt idx="12">
                  <c:v>7.56</c:v>
                </c:pt>
                <c:pt idx="15">
                  <c:v>1.05</c:v>
                </c:pt>
                <c:pt idx="16">
                  <c:v>1.05</c:v>
                </c:pt>
                <c:pt idx="18">
                  <c:v>5.46</c:v>
                </c:pt>
                <c:pt idx="19">
                  <c:v>0.5</c:v>
                </c:pt>
                <c:pt idx="22">
                  <c:v>1.89</c:v>
                </c:pt>
                <c:pt idx="30">
                  <c:v>0.68</c:v>
                </c:pt>
                <c:pt idx="32">
                  <c:v>0.57999999999999996</c:v>
                </c:pt>
                <c:pt idx="33">
                  <c:v>0.3</c:v>
                </c:pt>
                <c:pt idx="35">
                  <c:v>0.12</c:v>
                </c:pt>
                <c:pt idx="39">
                  <c:v>9.0300000000000011</c:v>
                </c:pt>
                <c:pt idx="40">
                  <c:v>8.4</c:v>
                </c:pt>
                <c:pt idx="49">
                  <c:v>0.63</c:v>
                </c:pt>
                <c:pt idx="56">
                  <c:v>9</c:v>
                </c:pt>
                <c:pt idx="57">
                  <c:v>1.1299999999999999</c:v>
                </c:pt>
                <c:pt idx="58">
                  <c:v>0</c:v>
                </c:pt>
                <c:pt idx="62">
                  <c:v>1.1299999999999999</c:v>
                </c:pt>
                <c:pt idx="63">
                  <c:v>0.5</c:v>
                </c:pt>
                <c:pt idx="65">
                  <c:v>0.63</c:v>
                </c:pt>
                <c:pt idx="66">
                  <c:v>4.5039999999999996</c:v>
                </c:pt>
                <c:pt idx="70">
                  <c:v>4.5039999999999996</c:v>
                </c:pt>
                <c:pt idx="79">
                  <c:v>2.04</c:v>
                </c:pt>
                <c:pt idx="80">
                  <c:v>0</c:v>
                </c:pt>
                <c:pt idx="86">
                  <c:v>0.25</c:v>
                </c:pt>
                <c:pt idx="87">
                  <c:v>0.89999999999999991</c:v>
                </c:pt>
                <c:pt idx="88">
                  <c:v>0.57999999999999996</c:v>
                </c:pt>
                <c:pt idx="89">
                  <c:v>0.32</c:v>
                </c:pt>
                <c:pt idx="90">
                  <c:v>0.54</c:v>
                </c:pt>
                <c:pt idx="91">
                  <c:v>0.54</c:v>
                </c:pt>
                <c:pt idx="94">
                  <c:v>0.08</c:v>
                </c:pt>
                <c:pt idx="95">
                  <c:v>1.2E-2</c:v>
                </c:pt>
                <c:pt idx="99">
                  <c:v>1.26</c:v>
                </c:pt>
                <c:pt idx="100">
                  <c:v>1.26</c:v>
                </c:pt>
                <c:pt idx="103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C6-499A-8CB3-9F48128D5A7C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TOTAL!$L$6:$L$109</c:f>
              <c:numCache>
                <c:formatCode>General</c:formatCode>
                <c:ptCount val="104"/>
                <c:pt idx="0">
                  <c:v>49</c:v>
                </c:pt>
                <c:pt idx="1">
                  <c:v>11.75</c:v>
                </c:pt>
                <c:pt idx="2">
                  <c:v>1.72</c:v>
                </c:pt>
                <c:pt idx="3">
                  <c:v>2.1</c:v>
                </c:pt>
                <c:pt idx="4">
                  <c:v>0.98</c:v>
                </c:pt>
                <c:pt idx="7">
                  <c:v>3.03</c:v>
                </c:pt>
                <c:pt idx="8">
                  <c:v>3.92</c:v>
                </c:pt>
                <c:pt idx="9">
                  <c:v>7.2500000000000009</c:v>
                </c:pt>
                <c:pt idx="12">
                  <c:v>1.96</c:v>
                </c:pt>
                <c:pt idx="15">
                  <c:v>0.98</c:v>
                </c:pt>
                <c:pt idx="16">
                  <c:v>0.98</c:v>
                </c:pt>
                <c:pt idx="18">
                  <c:v>2.46</c:v>
                </c:pt>
                <c:pt idx="19">
                  <c:v>0.4</c:v>
                </c:pt>
                <c:pt idx="22">
                  <c:v>0.4</c:v>
                </c:pt>
                <c:pt idx="35">
                  <c:v>7.0000000000000007E-2</c:v>
                </c:pt>
                <c:pt idx="39">
                  <c:v>10.93</c:v>
                </c:pt>
                <c:pt idx="40">
                  <c:v>2.5</c:v>
                </c:pt>
                <c:pt idx="49">
                  <c:v>0.43</c:v>
                </c:pt>
                <c:pt idx="52">
                  <c:v>8</c:v>
                </c:pt>
                <c:pt idx="57">
                  <c:v>19.5</c:v>
                </c:pt>
                <c:pt idx="58">
                  <c:v>15</c:v>
                </c:pt>
                <c:pt idx="59">
                  <c:v>7</c:v>
                </c:pt>
                <c:pt idx="60">
                  <c:v>8</c:v>
                </c:pt>
                <c:pt idx="62">
                  <c:v>4.5</c:v>
                </c:pt>
                <c:pt idx="63">
                  <c:v>0.5</c:v>
                </c:pt>
                <c:pt idx="64">
                  <c:v>4</c:v>
                </c:pt>
                <c:pt idx="66">
                  <c:v>0</c:v>
                </c:pt>
                <c:pt idx="78">
                  <c:v>5</c:v>
                </c:pt>
                <c:pt idx="79">
                  <c:v>0.48</c:v>
                </c:pt>
                <c:pt idx="80">
                  <c:v>0</c:v>
                </c:pt>
                <c:pt idx="86">
                  <c:v>0.42</c:v>
                </c:pt>
                <c:pt idx="87">
                  <c:v>1.038</c:v>
                </c:pt>
                <c:pt idx="88">
                  <c:v>0.75</c:v>
                </c:pt>
                <c:pt idx="89">
                  <c:v>0.28799999999999998</c:v>
                </c:pt>
                <c:pt idx="90">
                  <c:v>1.48</c:v>
                </c:pt>
                <c:pt idx="91">
                  <c:v>0.72</c:v>
                </c:pt>
                <c:pt idx="93">
                  <c:v>0.76</c:v>
                </c:pt>
                <c:pt idx="94">
                  <c:v>0.08</c:v>
                </c:pt>
                <c:pt idx="95">
                  <c:v>1.2E-2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C6-499A-8CB3-9F48128D5A7C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TOTAL!$M$6:$M$109</c:f>
              <c:numCache>
                <c:formatCode>General</c:formatCode>
                <c:ptCount val="104"/>
                <c:pt idx="0">
                  <c:v>49</c:v>
                </c:pt>
                <c:pt idx="1">
                  <c:v>17.34</c:v>
                </c:pt>
                <c:pt idx="3">
                  <c:v>2.4</c:v>
                </c:pt>
                <c:pt idx="4">
                  <c:v>2.4500000000000002</c:v>
                </c:pt>
                <c:pt idx="7">
                  <c:v>1.22</c:v>
                </c:pt>
                <c:pt idx="8">
                  <c:v>11.27</c:v>
                </c:pt>
                <c:pt idx="9">
                  <c:v>5.59</c:v>
                </c:pt>
                <c:pt idx="15">
                  <c:v>1.32</c:v>
                </c:pt>
                <c:pt idx="16">
                  <c:v>2.4500000000000002</c:v>
                </c:pt>
                <c:pt idx="19">
                  <c:v>0.5</c:v>
                </c:pt>
                <c:pt idx="22">
                  <c:v>0.5</c:v>
                </c:pt>
                <c:pt idx="30">
                  <c:v>0.68</c:v>
                </c:pt>
                <c:pt idx="34">
                  <c:v>0.14000000000000001</c:v>
                </c:pt>
                <c:pt idx="39">
                  <c:v>11.47</c:v>
                </c:pt>
                <c:pt idx="40">
                  <c:v>1.22</c:v>
                </c:pt>
                <c:pt idx="49">
                  <c:v>0.25</c:v>
                </c:pt>
                <c:pt idx="50">
                  <c:v>10</c:v>
                </c:pt>
                <c:pt idx="57">
                  <c:v>26.5</c:v>
                </c:pt>
                <c:pt idx="58">
                  <c:v>26</c:v>
                </c:pt>
                <c:pt idx="59">
                  <c:v>17</c:v>
                </c:pt>
                <c:pt idx="61">
                  <c:v>9</c:v>
                </c:pt>
                <c:pt idx="62">
                  <c:v>0.5</c:v>
                </c:pt>
                <c:pt idx="63">
                  <c:v>0.5</c:v>
                </c:pt>
                <c:pt idx="66">
                  <c:v>4.6639999999999997</c:v>
                </c:pt>
                <c:pt idx="72">
                  <c:v>4.6639999999999997</c:v>
                </c:pt>
                <c:pt idx="79">
                  <c:v>1.02</c:v>
                </c:pt>
                <c:pt idx="80">
                  <c:v>1.22</c:v>
                </c:pt>
                <c:pt idx="81">
                  <c:v>1.22</c:v>
                </c:pt>
                <c:pt idx="86">
                  <c:v>0.53</c:v>
                </c:pt>
                <c:pt idx="87">
                  <c:v>0.77</c:v>
                </c:pt>
                <c:pt idx="88">
                  <c:v>0.28999999999999998</c:v>
                </c:pt>
                <c:pt idx="89">
                  <c:v>0.48</c:v>
                </c:pt>
                <c:pt idx="90">
                  <c:v>1.62</c:v>
                </c:pt>
                <c:pt idx="91">
                  <c:v>0.78</c:v>
                </c:pt>
                <c:pt idx="93">
                  <c:v>0.84</c:v>
                </c:pt>
                <c:pt idx="94">
                  <c:v>0.09</c:v>
                </c:pt>
                <c:pt idx="96">
                  <c:v>0.1</c:v>
                </c:pt>
                <c:pt idx="98">
                  <c:v>0.1</c:v>
                </c:pt>
                <c:pt idx="99">
                  <c:v>1.22</c:v>
                </c:pt>
                <c:pt idx="101">
                  <c:v>1.22</c:v>
                </c:pt>
                <c:pt idx="103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C6-499A-8CB3-9F48128D5A7C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TOTAL!$N$6:$N$109</c:f>
              <c:numCache>
                <c:formatCode>General</c:formatCode>
                <c:ptCount val="104"/>
                <c:pt idx="0">
                  <c:v>46</c:v>
                </c:pt>
                <c:pt idx="1">
                  <c:v>10.53</c:v>
                </c:pt>
                <c:pt idx="2">
                  <c:v>3.01</c:v>
                </c:pt>
                <c:pt idx="3">
                  <c:v>1.5</c:v>
                </c:pt>
                <c:pt idx="7">
                  <c:v>2.8</c:v>
                </c:pt>
                <c:pt idx="8">
                  <c:v>3.22</c:v>
                </c:pt>
                <c:pt idx="9">
                  <c:v>9.8499999999999979</c:v>
                </c:pt>
                <c:pt idx="12">
                  <c:v>3.22</c:v>
                </c:pt>
                <c:pt idx="15">
                  <c:v>1.24</c:v>
                </c:pt>
                <c:pt idx="16">
                  <c:v>0.92</c:v>
                </c:pt>
                <c:pt idx="19">
                  <c:v>0.5</c:v>
                </c:pt>
                <c:pt idx="20">
                  <c:v>2.5</c:v>
                </c:pt>
                <c:pt idx="22">
                  <c:v>0.7</c:v>
                </c:pt>
                <c:pt idx="30">
                  <c:v>0.68</c:v>
                </c:pt>
                <c:pt idx="35">
                  <c:v>0.09</c:v>
                </c:pt>
                <c:pt idx="39">
                  <c:v>9.66</c:v>
                </c:pt>
                <c:pt idx="40">
                  <c:v>9.1999999999999993</c:v>
                </c:pt>
                <c:pt idx="49">
                  <c:v>0.46</c:v>
                </c:pt>
                <c:pt idx="57">
                  <c:v>19.5</c:v>
                </c:pt>
                <c:pt idx="58">
                  <c:v>15</c:v>
                </c:pt>
                <c:pt idx="59">
                  <c:v>7</c:v>
                </c:pt>
                <c:pt idx="60">
                  <c:v>8</c:v>
                </c:pt>
                <c:pt idx="62">
                  <c:v>4.5</c:v>
                </c:pt>
                <c:pt idx="63">
                  <c:v>0.5</c:v>
                </c:pt>
                <c:pt idx="64">
                  <c:v>4</c:v>
                </c:pt>
                <c:pt idx="66">
                  <c:v>4.0999999999999996</c:v>
                </c:pt>
                <c:pt idx="69">
                  <c:v>4.0999999999999996</c:v>
                </c:pt>
                <c:pt idx="79">
                  <c:v>0.48</c:v>
                </c:pt>
                <c:pt idx="80">
                  <c:v>0</c:v>
                </c:pt>
                <c:pt idx="87">
                  <c:v>1</c:v>
                </c:pt>
                <c:pt idx="88">
                  <c:v>0.64</c:v>
                </c:pt>
                <c:pt idx="89">
                  <c:v>0.36</c:v>
                </c:pt>
                <c:pt idx="90">
                  <c:v>0.69</c:v>
                </c:pt>
                <c:pt idx="91">
                  <c:v>0.69</c:v>
                </c:pt>
                <c:pt idx="94">
                  <c:v>0.09</c:v>
                </c:pt>
                <c:pt idx="95">
                  <c:v>1.2999999999999999E-2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C6-499A-8CB3-9F48128D5A7C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TOTAL!$O$6:$O$109</c:f>
              <c:numCache>
                <c:formatCode>General</c:formatCode>
                <c:ptCount val="104"/>
                <c:pt idx="0">
                  <c:v>45</c:v>
                </c:pt>
                <c:pt idx="1">
                  <c:v>12.990000000000002</c:v>
                </c:pt>
                <c:pt idx="2">
                  <c:v>4.3</c:v>
                </c:pt>
                <c:pt idx="3">
                  <c:v>2.1</c:v>
                </c:pt>
                <c:pt idx="6">
                  <c:v>0.9</c:v>
                </c:pt>
                <c:pt idx="7">
                  <c:v>1.1200000000000001</c:v>
                </c:pt>
                <c:pt idx="8">
                  <c:v>4.57</c:v>
                </c:pt>
                <c:pt idx="9">
                  <c:v>30.74</c:v>
                </c:pt>
                <c:pt idx="15">
                  <c:v>0.99</c:v>
                </c:pt>
                <c:pt idx="16">
                  <c:v>1.8</c:v>
                </c:pt>
                <c:pt idx="18">
                  <c:v>22.52</c:v>
                </c:pt>
                <c:pt idx="21">
                  <c:v>4.4000000000000004</c:v>
                </c:pt>
                <c:pt idx="22">
                  <c:v>0.9</c:v>
                </c:pt>
                <c:pt idx="34">
                  <c:v>0.13</c:v>
                </c:pt>
                <c:pt idx="39">
                  <c:v>9</c:v>
                </c:pt>
                <c:pt idx="40">
                  <c:v>9</c:v>
                </c:pt>
                <c:pt idx="56">
                  <c:v>8</c:v>
                </c:pt>
                <c:pt idx="57">
                  <c:v>16.170000000000002</c:v>
                </c:pt>
                <c:pt idx="58">
                  <c:v>15</c:v>
                </c:pt>
                <c:pt idx="59">
                  <c:v>15</c:v>
                </c:pt>
                <c:pt idx="62">
                  <c:v>1.17</c:v>
                </c:pt>
                <c:pt idx="63">
                  <c:v>0.5</c:v>
                </c:pt>
                <c:pt idx="65">
                  <c:v>0.67</c:v>
                </c:pt>
                <c:pt idx="66">
                  <c:v>0</c:v>
                </c:pt>
                <c:pt idx="78">
                  <c:v>5</c:v>
                </c:pt>
                <c:pt idx="79">
                  <c:v>2.76</c:v>
                </c:pt>
                <c:pt idx="80">
                  <c:v>0.67</c:v>
                </c:pt>
                <c:pt idx="85">
                  <c:v>0.67</c:v>
                </c:pt>
                <c:pt idx="86">
                  <c:v>0.22</c:v>
                </c:pt>
                <c:pt idx="87">
                  <c:v>0.54</c:v>
                </c:pt>
                <c:pt idx="88">
                  <c:v>0.18</c:v>
                </c:pt>
                <c:pt idx="89">
                  <c:v>0.36</c:v>
                </c:pt>
                <c:pt idx="90">
                  <c:v>0.49</c:v>
                </c:pt>
                <c:pt idx="91">
                  <c:v>0.49</c:v>
                </c:pt>
                <c:pt idx="94">
                  <c:v>0.09</c:v>
                </c:pt>
                <c:pt idx="98">
                  <c:v>0.1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CC6-499A-8CB3-9F48128D5A7C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TOTAL!$P$6:$P$109</c:f>
              <c:numCache>
                <c:formatCode>General</c:formatCode>
                <c:ptCount val="104"/>
                <c:pt idx="0">
                  <c:v>42</c:v>
                </c:pt>
                <c:pt idx="1">
                  <c:v>11.04</c:v>
                </c:pt>
                <c:pt idx="2">
                  <c:v>3.87</c:v>
                </c:pt>
                <c:pt idx="3">
                  <c:v>1.8</c:v>
                </c:pt>
                <c:pt idx="4">
                  <c:v>0.33</c:v>
                </c:pt>
                <c:pt idx="5">
                  <c:v>0.84</c:v>
                </c:pt>
                <c:pt idx="7">
                  <c:v>1.68</c:v>
                </c:pt>
                <c:pt idx="8">
                  <c:v>2.52</c:v>
                </c:pt>
                <c:pt idx="9">
                  <c:v>12.559999999999999</c:v>
                </c:pt>
                <c:pt idx="15">
                  <c:v>1.29</c:v>
                </c:pt>
                <c:pt idx="16">
                  <c:v>0.84</c:v>
                </c:pt>
                <c:pt idx="20">
                  <c:v>4</c:v>
                </c:pt>
                <c:pt idx="22">
                  <c:v>0.63</c:v>
                </c:pt>
                <c:pt idx="29">
                  <c:v>5</c:v>
                </c:pt>
                <c:pt idx="30">
                  <c:v>0.68</c:v>
                </c:pt>
                <c:pt idx="35">
                  <c:v>0.12</c:v>
                </c:pt>
                <c:pt idx="39">
                  <c:v>11.26</c:v>
                </c:pt>
                <c:pt idx="40">
                  <c:v>1.26</c:v>
                </c:pt>
                <c:pt idx="50">
                  <c:v>10</c:v>
                </c:pt>
                <c:pt idx="57">
                  <c:v>4.04</c:v>
                </c:pt>
                <c:pt idx="58">
                  <c:v>3</c:v>
                </c:pt>
                <c:pt idx="59">
                  <c:v>3</c:v>
                </c:pt>
                <c:pt idx="62">
                  <c:v>1.04</c:v>
                </c:pt>
                <c:pt idx="63">
                  <c:v>0.5</c:v>
                </c:pt>
                <c:pt idx="65">
                  <c:v>0.54</c:v>
                </c:pt>
                <c:pt idx="66">
                  <c:v>5.2439999999999998</c:v>
                </c:pt>
                <c:pt idx="70">
                  <c:v>5.2439999999999998</c:v>
                </c:pt>
                <c:pt idx="79">
                  <c:v>2.34</c:v>
                </c:pt>
                <c:pt idx="80">
                  <c:v>0</c:v>
                </c:pt>
                <c:pt idx="87">
                  <c:v>0.89999999999999991</c:v>
                </c:pt>
                <c:pt idx="88">
                  <c:v>0.57999999999999996</c:v>
                </c:pt>
                <c:pt idx="89">
                  <c:v>0.32</c:v>
                </c:pt>
                <c:pt idx="90">
                  <c:v>0.67</c:v>
                </c:pt>
                <c:pt idx="91">
                  <c:v>0.67</c:v>
                </c:pt>
                <c:pt idx="94">
                  <c:v>0.08</c:v>
                </c:pt>
                <c:pt idx="95">
                  <c:v>1.2E-2</c:v>
                </c:pt>
                <c:pt idx="99">
                  <c:v>0</c:v>
                </c:pt>
                <c:pt idx="103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CC6-499A-8CB3-9F48128D5A7C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TOTAL!$Q$6:$Q$109</c:f>
              <c:numCache>
                <c:formatCode>General</c:formatCode>
                <c:ptCount val="104"/>
                <c:pt idx="0">
                  <c:v>43</c:v>
                </c:pt>
                <c:pt idx="1">
                  <c:v>8.83</c:v>
                </c:pt>
                <c:pt idx="2">
                  <c:v>2.15</c:v>
                </c:pt>
                <c:pt idx="3">
                  <c:v>1.8</c:v>
                </c:pt>
                <c:pt idx="7">
                  <c:v>1.87</c:v>
                </c:pt>
                <c:pt idx="8">
                  <c:v>3.01</c:v>
                </c:pt>
                <c:pt idx="9">
                  <c:v>6.08</c:v>
                </c:pt>
                <c:pt idx="12">
                  <c:v>2.15</c:v>
                </c:pt>
                <c:pt idx="15">
                  <c:v>0.73</c:v>
                </c:pt>
                <c:pt idx="16">
                  <c:v>0.43</c:v>
                </c:pt>
                <c:pt idx="18">
                  <c:v>2.15</c:v>
                </c:pt>
                <c:pt idx="19">
                  <c:v>0.5</c:v>
                </c:pt>
                <c:pt idx="35">
                  <c:v>0.12</c:v>
                </c:pt>
                <c:pt idx="39">
                  <c:v>9.43</c:v>
                </c:pt>
                <c:pt idx="40">
                  <c:v>0.43</c:v>
                </c:pt>
                <c:pt idx="52">
                  <c:v>9</c:v>
                </c:pt>
                <c:pt idx="57">
                  <c:v>19</c:v>
                </c:pt>
                <c:pt idx="58">
                  <c:v>14.5</c:v>
                </c:pt>
                <c:pt idx="59">
                  <c:v>7</c:v>
                </c:pt>
                <c:pt idx="60">
                  <c:v>7.5</c:v>
                </c:pt>
                <c:pt idx="62">
                  <c:v>4.5</c:v>
                </c:pt>
                <c:pt idx="63">
                  <c:v>0.5</c:v>
                </c:pt>
                <c:pt idx="64">
                  <c:v>4</c:v>
                </c:pt>
                <c:pt idx="66">
                  <c:v>0</c:v>
                </c:pt>
                <c:pt idx="78">
                  <c:v>4</c:v>
                </c:pt>
                <c:pt idx="79">
                  <c:v>0.54</c:v>
                </c:pt>
                <c:pt idx="80">
                  <c:v>0</c:v>
                </c:pt>
                <c:pt idx="87">
                  <c:v>0.93</c:v>
                </c:pt>
                <c:pt idx="88">
                  <c:v>0.68</c:v>
                </c:pt>
                <c:pt idx="89">
                  <c:v>0.25</c:v>
                </c:pt>
                <c:pt idx="90">
                  <c:v>0.68</c:v>
                </c:pt>
                <c:pt idx="91">
                  <c:v>0.68</c:v>
                </c:pt>
                <c:pt idx="94">
                  <c:v>0.08</c:v>
                </c:pt>
                <c:pt idx="95">
                  <c:v>1.2E-2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CC6-499A-8CB3-9F48128D5A7C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TOTAL!$R$6:$R$109</c:f>
              <c:numCache>
                <c:formatCode>General</c:formatCode>
                <c:ptCount val="104"/>
                <c:pt idx="0">
                  <c:v>44</c:v>
                </c:pt>
                <c:pt idx="1">
                  <c:v>9.7899999999999991</c:v>
                </c:pt>
                <c:pt idx="2">
                  <c:v>0.43</c:v>
                </c:pt>
                <c:pt idx="3">
                  <c:v>2.1</c:v>
                </c:pt>
                <c:pt idx="4">
                  <c:v>2.2000000000000002</c:v>
                </c:pt>
                <c:pt idx="5">
                  <c:v>1.1000000000000001</c:v>
                </c:pt>
                <c:pt idx="6">
                  <c:v>0.88</c:v>
                </c:pt>
                <c:pt idx="8">
                  <c:v>3.08</c:v>
                </c:pt>
                <c:pt idx="9">
                  <c:v>12.75</c:v>
                </c:pt>
                <c:pt idx="12">
                  <c:v>7.04</c:v>
                </c:pt>
                <c:pt idx="15">
                  <c:v>1.48</c:v>
                </c:pt>
                <c:pt idx="16">
                  <c:v>1.1000000000000001</c:v>
                </c:pt>
                <c:pt idx="19">
                  <c:v>2</c:v>
                </c:pt>
                <c:pt idx="22">
                  <c:v>1</c:v>
                </c:pt>
                <c:pt idx="35">
                  <c:v>0.13</c:v>
                </c:pt>
                <c:pt idx="39">
                  <c:v>11.2</c:v>
                </c:pt>
                <c:pt idx="40">
                  <c:v>2.2000000000000002</c:v>
                </c:pt>
                <c:pt idx="50">
                  <c:v>9</c:v>
                </c:pt>
                <c:pt idx="57">
                  <c:v>23.5</c:v>
                </c:pt>
                <c:pt idx="58">
                  <c:v>23</c:v>
                </c:pt>
                <c:pt idx="59">
                  <c:v>16</c:v>
                </c:pt>
                <c:pt idx="61">
                  <c:v>7</c:v>
                </c:pt>
                <c:pt idx="62">
                  <c:v>0.5</c:v>
                </c:pt>
                <c:pt idx="63">
                  <c:v>0.5</c:v>
                </c:pt>
                <c:pt idx="66">
                  <c:v>4.4619999999999997</c:v>
                </c:pt>
                <c:pt idx="72">
                  <c:v>4.4619999999999997</c:v>
                </c:pt>
                <c:pt idx="79">
                  <c:v>1.32</c:v>
                </c:pt>
                <c:pt idx="80">
                  <c:v>0</c:v>
                </c:pt>
                <c:pt idx="87">
                  <c:v>0.6</c:v>
                </c:pt>
                <c:pt idx="88">
                  <c:v>0.17</c:v>
                </c:pt>
                <c:pt idx="89">
                  <c:v>0.43</c:v>
                </c:pt>
                <c:pt idx="90">
                  <c:v>0.7</c:v>
                </c:pt>
                <c:pt idx="91">
                  <c:v>0.7</c:v>
                </c:pt>
                <c:pt idx="94">
                  <c:v>0.08</c:v>
                </c:pt>
                <c:pt idx="96">
                  <c:v>0.13</c:v>
                </c:pt>
                <c:pt idx="98">
                  <c:v>0.1</c:v>
                </c:pt>
                <c:pt idx="99">
                  <c:v>1.54</c:v>
                </c:pt>
                <c:pt idx="100">
                  <c:v>1.54</c:v>
                </c:pt>
                <c:pt idx="10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CC6-499A-8CB3-9F48128D5A7C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TOTAL!$S$6:$S$109</c:f>
              <c:numCache>
                <c:formatCode>General</c:formatCode>
                <c:ptCount val="104"/>
                <c:pt idx="0">
                  <c:v>43</c:v>
                </c:pt>
                <c:pt idx="1">
                  <c:v>15.21</c:v>
                </c:pt>
                <c:pt idx="2">
                  <c:v>2.15</c:v>
                </c:pt>
                <c:pt idx="3">
                  <c:v>2.1</c:v>
                </c:pt>
                <c:pt idx="4">
                  <c:v>0.86</c:v>
                </c:pt>
                <c:pt idx="7">
                  <c:v>1.07</c:v>
                </c:pt>
                <c:pt idx="8">
                  <c:v>9.0299999999999994</c:v>
                </c:pt>
                <c:pt idx="9">
                  <c:v>5.54</c:v>
                </c:pt>
                <c:pt idx="15">
                  <c:v>0.86</c:v>
                </c:pt>
                <c:pt idx="16">
                  <c:v>1.07</c:v>
                </c:pt>
                <c:pt idx="19">
                  <c:v>2.2000000000000002</c:v>
                </c:pt>
                <c:pt idx="22">
                  <c:v>0.6</c:v>
                </c:pt>
                <c:pt idx="30">
                  <c:v>0.68</c:v>
                </c:pt>
                <c:pt idx="35">
                  <c:v>0.13</c:v>
                </c:pt>
                <c:pt idx="39">
                  <c:v>8.6</c:v>
                </c:pt>
                <c:pt idx="40">
                  <c:v>8.6</c:v>
                </c:pt>
                <c:pt idx="57">
                  <c:v>19</c:v>
                </c:pt>
                <c:pt idx="58">
                  <c:v>14.5</c:v>
                </c:pt>
                <c:pt idx="59">
                  <c:v>7</c:v>
                </c:pt>
                <c:pt idx="60">
                  <c:v>7.5</c:v>
                </c:pt>
                <c:pt idx="62">
                  <c:v>4.5</c:v>
                </c:pt>
                <c:pt idx="63">
                  <c:v>0.5</c:v>
                </c:pt>
                <c:pt idx="64">
                  <c:v>4</c:v>
                </c:pt>
                <c:pt idx="66">
                  <c:v>4</c:v>
                </c:pt>
                <c:pt idx="71">
                  <c:v>4</c:v>
                </c:pt>
                <c:pt idx="79">
                  <c:v>0.42</c:v>
                </c:pt>
                <c:pt idx="80">
                  <c:v>1.07</c:v>
                </c:pt>
                <c:pt idx="82">
                  <c:v>1.07</c:v>
                </c:pt>
                <c:pt idx="87">
                  <c:v>0.85</c:v>
                </c:pt>
                <c:pt idx="88">
                  <c:v>0.6</c:v>
                </c:pt>
                <c:pt idx="89">
                  <c:v>0.25</c:v>
                </c:pt>
                <c:pt idx="90">
                  <c:v>0.68</c:v>
                </c:pt>
                <c:pt idx="91">
                  <c:v>0.68</c:v>
                </c:pt>
                <c:pt idx="94">
                  <c:v>0.08</c:v>
                </c:pt>
                <c:pt idx="95">
                  <c:v>1.2E-2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CC6-499A-8CB3-9F48128D5A7C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TOTAL!$T$6:$T$109</c:f>
              <c:numCache>
                <c:formatCode>General</c:formatCode>
                <c:ptCount val="104"/>
                <c:pt idx="0">
                  <c:v>44</c:v>
                </c:pt>
                <c:pt idx="1">
                  <c:v>13.600000000000001</c:v>
                </c:pt>
                <c:pt idx="2">
                  <c:v>3.87</c:v>
                </c:pt>
                <c:pt idx="3">
                  <c:v>2.1</c:v>
                </c:pt>
                <c:pt idx="4">
                  <c:v>0.13</c:v>
                </c:pt>
                <c:pt idx="5">
                  <c:v>1.32</c:v>
                </c:pt>
                <c:pt idx="7">
                  <c:v>1.1000000000000001</c:v>
                </c:pt>
                <c:pt idx="8">
                  <c:v>5.08</c:v>
                </c:pt>
                <c:pt idx="9">
                  <c:v>11.95</c:v>
                </c:pt>
                <c:pt idx="12">
                  <c:v>3.52</c:v>
                </c:pt>
                <c:pt idx="15">
                  <c:v>1.62</c:v>
                </c:pt>
                <c:pt idx="16">
                  <c:v>2.86</c:v>
                </c:pt>
                <c:pt idx="18">
                  <c:v>2.2000000000000002</c:v>
                </c:pt>
                <c:pt idx="19">
                  <c:v>0.5</c:v>
                </c:pt>
                <c:pt idx="22">
                  <c:v>0.44</c:v>
                </c:pt>
                <c:pt idx="30">
                  <c:v>0.68</c:v>
                </c:pt>
                <c:pt idx="34">
                  <c:v>0.13</c:v>
                </c:pt>
                <c:pt idx="39">
                  <c:v>11.5</c:v>
                </c:pt>
                <c:pt idx="40">
                  <c:v>2.2000000000000002</c:v>
                </c:pt>
                <c:pt idx="49">
                  <c:v>0.3</c:v>
                </c:pt>
                <c:pt idx="50">
                  <c:v>9</c:v>
                </c:pt>
                <c:pt idx="56">
                  <c:v>8</c:v>
                </c:pt>
                <c:pt idx="57">
                  <c:v>16.16</c:v>
                </c:pt>
                <c:pt idx="58">
                  <c:v>15</c:v>
                </c:pt>
                <c:pt idx="59">
                  <c:v>15</c:v>
                </c:pt>
                <c:pt idx="62">
                  <c:v>1.1600000000000001</c:v>
                </c:pt>
                <c:pt idx="63">
                  <c:v>0.5</c:v>
                </c:pt>
                <c:pt idx="65">
                  <c:v>0.66</c:v>
                </c:pt>
                <c:pt idx="66">
                  <c:v>0</c:v>
                </c:pt>
                <c:pt idx="78">
                  <c:v>4</c:v>
                </c:pt>
                <c:pt idx="79">
                  <c:v>2.7</c:v>
                </c:pt>
                <c:pt idx="80">
                  <c:v>0.67</c:v>
                </c:pt>
                <c:pt idx="85">
                  <c:v>0.67</c:v>
                </c:pt>
                <c:pt idx="86">
                  <c:v>0.22</c:v>
                </c:pt>
                <c:pt idx="87">
                  <c:v>0.51</c:v>
                </c:pt>
                <c:pt idx="88">
                  <c:v>0.17</c:v>
                </c:pt>
                <c:pt idx="89">
                  <c:v>0.34</c:v>
                </c:pt>
                <c:pt idx="90">
                  <c:v>0.48</c:v>
                </c:pt>
                <c:pt idx="91">
                  <c:v>0.48</c:v>
                </c:pt>
                <c:pt idx="94">
                  <c:v>0.08</c:v>
                </c:pt>
                <c:pt idx="98">
                  <c:v>0.1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CC6-499A-8CB3-9F48128D5A7C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TOTAL!$U$6:$U$109</c:f>
              <c:numCache>
                <c:formatCode>General</c:formatCode>
                <c:ptCount val="104"/>
                <c:pt idx="0">
                  <c:v>44</c:v>
                </c:pt>
                <c:pt idx="1">
                  <c:v>13.360000000000001</c:v>
                </c:pt>
                <c:pt idx="2">
                  <c:v>3.87</c:v>
                </c:pt>
                <c:pt idx="3">
                  <c:v>2.1</c:v>
                </c:pt>
                <c:pt idx="4">
                  <c:v>0.35</c:v>
                </c:pt>
                <c:pt idx="5">
                  <c:v>0.88</c:v>
                </c:pt>
                <c:pt idx="6">
                  <c:v>1.76</c:v>
                </c:pt>
                <c:pt idx="7">
                  <c:v>1.32</c:v>
                </c:pt>
                <c:pt idx="8">
                  <c:v>3.08</c:v>
                </c:pt>
                <c:pt idx="9">
                  <c:v>11.22</c:v>
                </c:pt>
                <c:pt idx="15">
                  <c:v>1.1000000000000001</c:v>
                </c:pt>
                <c:pt idx="16">
                  <c:v>2.64</c:v>
                </c:pt>
                <c:pt idx="18">
                  <c:v>5.72</c:v>
                </c:pt>
                <c:pt idx="19">
                  <c:v>0.44</c:v>
                </c:pt>
                <c:pt idx="22">
                  <c:v>0.5</c:v>
                </c:pt>
                <c:pt idx="30">
                  <c:v>0.68</c:v>
                </c:pt>
                <c:pt idx="35">
                  <c:v>0.14000000000000001</c:v>
                </c:pt>
                <c:pt idx="39">
                  <c:v>10.34</c:v>
                </c:pt>
                <c:pt idx="40">
                  <c:v>9.68</c:v>
                </c:pt>
                <c:pt idx="49">
                  <c:v>0.66</c:v>
                </c:pt>
                <c:pt idx="57">
                  <c:v>4.1400000000000006</c:v>
                </c:pt>
                <c:pt idx="58">
                  <c:v>3</c:v>
                </c:pt>
                <c:pt idx="59">
                  <c:v>3</c:v>
                </c:pt>
                <c:pt idx="62">
                  <c:v>1.1400000000000001</c:v>
                </c:pt>
                <c:pt idx="63">
                  <c:v>0.5</c:v>
                </c:pt>
                <c:pt idx="65">
                  <c:v>0.64</c:v>
                </c:pt>
                <c:pt idx="66">
                  <c:v>5.1429999999999998</c:v>
                </c:pt>
                <c:pt idx="68">
                  <c:v>5.1429999999999998</c:v>
                </c:pt>
                <c:pt idx="79">
                  <c:v>3.12</c:v>
                </c:pt>
                <c:pt idx="80">
                  <c:v>0</c:v>
                </c:pt>
                <c:pt idx="86">
                  <c:v>0.66</c:v>
                </c:pt>
                <c:pt idx="87">
                  <c:v>1.01</c:v>
                </c:pt>
                <c:pt idx="88">
                  <c:v>0.61</c:v>
                </c:pt>
                <c:pt idx="89">
                  <c:v>0.4</c:v>
                </c:pt>
                <c:pt idx="90">
                  <c:v>0.61</c:v>
                </c:pt>
                <c:pt idx="91">
                  <c:v>0.61</c:v>
                </c:pt>
                <c:pt idx="94">
                  <c:v>0.08</c:v>
                </c:pt>
                <c:pt idx="95">
                  <c:v>0.01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CC6-499A-8CB3-9F48128D5A7C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TOTAL!$V$6:$V$109</c:f>
              <c:numCache>
                <c:formatCode>General</c:formatCode>
                <c:ptCount val="104"/>
                <c:pt idx="0">
                  <c:v>46</c:v>
                </c:pt>
                <c:pt idx="1">
                  <c:v>9.5799999999999983</c:v>
                </c:pt>
                <c:pt idx="2">
                  <c:v>2.15</c:v>
                </c:pt>
                <c:pt idx="3">
                  <c:v>2.1</c:v>
                </c:pt>
                <c:pt idx="4">
                  <c:v>1.05</c:v>
                </c:pt>
                <c:pt idx="5">
                  <c:v>1.1499999999999999</c:v>
                </c:pt>
                <c:pt idx="7">
                  <c:v>1.93</c:v>
                </c:pt>
                <c:pt idx="8">
                  <c:v>1.2</c:v>
                </c:pt>
                <c:pt idx="9">
                  <c:v>9.1600000000000019</c:v>
                </c:pt>
                <c:pt idx="12">
                  <c:v>3.22</c:v>
                </c:pt>
                <c:pt idx="15">
                  <c:v>0.92</c:v>
                </c:pt>
                <c:pt idx="16">
                  <c:v>1.42</c:v>
                </c:pt>
                <c:pt idx="18">
                  <c:v>2</c:v>
                </c:pt>
                <c:pt idx="19">
                  <c:v>0.46</c:v>
                </c:pt>
                <c:pt idx="22">
                  <c:v>0.46</c:v>
                </c:pt>
                <c:pt idx="30">
                  <c:v>0.68</c:v>
                </c:pt>
                <c:pt idx="39">
                  <c:v>11.76</c:v>
                </c:pt>
                <c:pt idx="40">
                  <c:v>2.2999999999999998</c:v>
                </c:pt>
                <c:pt idx="49">
                  <c:v>0.46</c:v>
                </c:pt>
                <c:pt idx="52">
                  <c:v>9</c:v>
                </c:pt>
                <c:pt idx="57">
                  <c:v>20.5</c:v>
                </c:pt>
                <c:pt idx="58">
                  <c:v>15</c:v>
                </c:pt>
                <c:pt idx="59">
                  <c:v>7</c:v>
                </c:pt>
                <c:pt idx="60">
                  <c:v>8</c:v>
                </c:pt>
                <c:pt idx="62">
                  <c:v>5.5</c:v>
                </c:pt>
                <c:pt idx="63">
                  <c:v>0.5</c:v>
                </c:pt>
                <c:pt idx="64">
                  <c:v>5</c:v>
                </c:pt>
                <c:pt idx="66">
                  <c:v>0</c:v>
                </c:pt>
                <c:pt idx="78">
                  <c:v>4</c:v>
                </c:pt>
                <c:pt idx="79">
                  <c:v>0.48</c:v>
                </c:pt>
                <c:pt idx="80">
                  <c:v>0</c:v>
                </c:pt>
                <c:pt idx="87">
                  <c:v>0.99</c:v>
                </c:pt>
                <c:pt idx="88">
                  <c:v>0.72</c:v>
                </c:pt>
                <c:pt idx="89">
                  <c:v>0.27</c:v>
                </c:pt>
                <c:pt idx="90">
                  <c:v>0.73</c:v>
                </c:pt>
                <c:pt idx="91">
                  <c:v>0.73</c:v>
                </c:pt>
                <c:pt idx="94">
                  <c:v>0.09</c:v>
                </c:pt>
                <c:pt idx="95">
                  <c:v>0.01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CC6-499A-8CB3-9F48128D5A7C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TOTAL!$W$6:$W$109</c:f>
              <c:numCache>
                <c:formatCode>General</c:formatCode>
                <c:ptCount val="104"/>
                <c:pt idx="0">
                  <c:v>44</c:v>
                </c:pt>
                <c:pt idx="1">
                  <c:v>9.06</c:v>
                </c:pt>
                <c:pt idx="3">
                  <c:v>2.1</c:v>
                </c:pt>
                <c:pt idx="4">
                  <c:v>2.2000000000000002</c:v>
                </c:pt>
                <c:pt idx="6">
                  <c:v>0.66</c:v>
                </c:pt>
                <c:pt idx="7">
                  <c:v>1.1000000000000001</c:v>
                </c:pt>
                <c:pt idx="8">
                  <c:v>3</c:v>
                </c:pt>
                <c:pt idx="9">
                  <c:v>14.47</c:v>
                </c:pt>
                <c:pt idx="12">
                  <c:v>5.28</c:v>
                </c:pt>
                <c:pt idx="15">
                  <c:v>0.88</c:v>
                </c:pt>
                <c:pt idx="16">
                  <c:v>3.3</c:v>
                </c:pt>
                <c:pt idx="17">
                  <c:v>2.2000000000000002</c:v>
                </c:pt>
                <c:pt idx="19">
                  <c:v>0.5</c:v>
                </c:pt>
                <c:pt idx="22">
                  <c:v>0.5</c:v>
                </c:pt>
                <c:pt idx="30">
                  <c:v>0.68</c:v>
                </c:pt>
                <c:pt idx="32">
                  <c:v>0.5</c:v>
                </c:pt>
                <c:pt idx="33">
                  <c:v>0.5</c:v>
                </c:pt>
                <c:pt idx="34">
                  <c:v>0.13</c:v>
                </c:pt>
                <c:pt idx="39">
                  <c:v>7.42</c:v>
                </c:pt>
                <c:pt idx="47">
                  <c:v>5</c:v>
                </c:pt>
                <c:pt idx="48">
                  <c:v>2.2000000000000002</c:v>
                </c:pt>
                <c:pt idx="49">
                  <c:v>0.22</c:v>
                </c:pt>
                <c:pt idx="57">
                  <c:v>24</c:v>
                </c:pt>
                <c:pt idx="58">
                  <c:v>23.5</c:v>
                </c:pt>
                <c:pt idx="59">
                  <c:v>16</c:v>
                </c:pt>
                <c:pt idx="61">
                  <c:v>7.5</c:v>
                </c:pt>
                <c:pt idx="62">
                  <c:v>0.5</c:v>
                </c:pt>
                <c:pt idx="63">
                  <c:v>0.5</c:v>
                </c:pt>
                <c:pt idx="66">
                  <c:v>4.6420000000000003</c:v>
                </c:pt>
                <c:pt idx="72">
                  <c:v>4.6420000000000003</c:v>
                </c:pt>
                <c:pt idx="79">
                  <c:v>0.42</c:v>
                </c:pt>
                <c:pt idx="80">
                  <c:v>0</c:v>
                </c:pt>
                <c:pt idx="86">
                  <c:v>0.22</c:v>
                </c:pt>
                <c:pt idx="87">
                  <c:v>0.43000000000000005</c:v>
                </c:pt>
                <c:pt idx="88">
                  <c:v>0.17</c:v>
                </c:pt>
                <c:pt idx="89">
                  <c:v>0.26</c:v>
                </c:pt>
                <c:pt idx="90">
                  <c:v>1.5</c:v>
                </c:pt>
                <c:pt idx="91">
                  <c:v>0.74</c:v>
                </c:pt>
                <c:pt idx="93">
                  <c:v>0.76</c:v>
                </c:pt>
                <c:pt idx="94">
                  <c:v>0.08</c:v>
                </c:pt>
                <c:pt idx="96">
                  <c:v>0.13</c:v>
                </c:pt>
                <c:pt idx="99">
                  <c:v>1.1000000000000001</c:v>
                </c:pt>
                <c:pt idx="101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CC6-499A-8CB3-9F48128D5A7C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TOTAL!$X$6:$X$109</c:f>
              <c:numCache>
                <c:formatCode>General</c:formatCode>
                <c:ptCount val="104"/>
                <c:pt idx="0">
                  <c:v>45</c:v>
                </c:pt>
                <c:pt idx="1">
                  <c:v>10.59</c:v>
                </c:pt>
                <c:pt idx="2">
                  <c:v>2.15</c:v>
                </c:pt>
                <c:pt idx="3">
                  <c:v>2.1</c:v>
                </c:pt>
                <c:pt idx="7">
                  <c:v>1.39</c:v>
                </c:pt>
                <c:pt idx="8">
                  <c:v>4.95</c:v>
                </c:pt>
                <c:pt idx="9">
                  <c:v>5.52</c:v>
                </c:pt>
                <c:pt idx="11">
                  <c:v>3</c:v>
                </c:pt>
                <c:pt idx="15">
                  <c:v>0.9</c:v>
                </c:pt>
                <c:pt idx="16">
                  <c:v>1.1200000000000001</c:v>
                </c:pt>
                <c:pt idx="22">
                  <c:v>0.5</c:v>
                </c:pt>
                <c:pt idx="39">
                  <c:v>8.25</c:v>
                </c:pt>
                <c:pt idx="45">
                  <c:v>6</c:v>
                </c:pt>
                <c:pt idx="48">
                  <c:v>2.25</c:v>
                </c:pt>
                <c:pt idx="57">
                  <c:v>19</c:v>
                </c:pt>
                <c:pt idx="58">
                  <c:v>14.5</c:v>
                </c:pt>
                <c:pt idx="59">
                  <c:v>7</c:v>
                </c:pt>
                <c:pt idx="60">
                  <c:v>7.5</c:v>
                </c:pt>
                <c:pt idx="62">
                  <c:v>4.5</c:v>
                </c:pt>
                <c:pt idx="63">
                  <c:v>0.5</c:v>
                </c:pt>
                <c:pt idx="64">
                  <c:v>4</c:v>
                </c:pt>
                <c:pt idx="66">
                  <c:v>4.0999999999999996</c:v>
                </c:pt>
                <c:pt idx="69">
                  <c:v>4.0999999999999996</c:v>
                </c:pt>
                <c:pt idx="79">
                  <c:v>0.54</c:v>
                </c:pt>
                <c:pt idx="80">
                  <c:v>1.1200000000000001</c:v>
                </c:pt>
                <c:pt idx="81">
                  <c:v>1.1200000000000001</c:v>
                </c:pt>
                <c:pt idx="87">
                  <c:v>0.9</c:v>
                </c:pt>
                <c:pt idx="88">
                  <c:v>0.63</c:v>
                </c:pt>
                <c:pt idx="89">
                  <c:v>0.27</c:v>
                </c:pt>
                <c:pt idx="90">
                  <c:v>0.72</c:v>
                </c:pt>
                <c:pt idx="91">
                  <c:v>0.72</c:v>
                </c:pt>
                <c:pt idx="95">
                  <c:v>1.2999999999999999E-2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CC6-499A-8CB3-9F48128D5A7C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TOTAL!$Y$6:$Y$109</c:f>
              <c:numCache>
                <c:formatCode>General</c:formatCode>
                <c:ptCount val="104"/>
                <c:pt idx="0">
                  <c:v>0</c:v>
                </c:pt>
                <c:pt idx="1">
                  <c:v>0</c:v>
                </c:pt>
                <c:pt idx="9">
                  <c:v>0</c:v>
                </c:pt>
                <c:pt idx="39">
                  <c:v>0</c:v>
                </c:pt>
                <c:pt idx="57">
                  <c:v>0</c:v>
                </c:pt>
                <c:pt idx="58">
                  <c:v>0</c:v>
                </c:pt>
                <c:pt idx="62">
                  <c:v>0</c:v>
                </c:pt>
                <c:pt idx="66">
                  <c:v>0</c:v>
                </c:pt>
                <c:pt idx="80">
                  <c:v>0</c:v>
                </c:pt>
                <c:pt idx="87">
                  <c:v>0</c:v>
                </c:pt>
                <c:pt idx="90">
                  <c:v>0</c:v>
                </c:pt>
                <c:pt idx="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CC6-499A-8CB3-9F48128D5A7C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TOTAL!$Z$6:$Z$109</c:f>
              <c:numCache>
                <c:formatCode>General</c:formatCode>
                <c:ptCount val="104"/>
                <c:pt idx="0">
                  <c:v>1003</c:v>
                </c:pt>
                <c:pt idx="1">
                  <c:v>275.23</c:v>
                </c:pt>
                <c:pt idx="2" formatCode="0.00">
                  <c:v>52.889999999999986</c:v>
                </c:pt>
                <c:pt idx="3" formatCode="0.00">
                  <c:v>44.70000000000001</c:v>
                </c:pt>
                <c:pt idx="4" formatCode="0.00">
                  <c:v>17.010000000000002</c:v>
                </c:pt>
                <c:pt idx="5" formatCode="0.00">
                  <c:v>9.2900000000000009</c:v>
                </c:pt>
                <c:pt idx="6" formatCode="0.00">
                  <c:v>9.58</c:v>
                </c:pt>
                <c:pt idx="7" formatCode="0.00">
                  <c:v>33.18</c:v>
                </c:pt>
                <c:pt idx="8" formatCode="0.00">
                  <c:v>108.58</c:v>
                </c:pt>
                <c:pt idx="9" formatCode="0.00">
                  <c:v>232.13</c:v>
                </c:pt>
                <c:pt idx="10" formatCode="0.00">
                  <c:v>0</c:v>
                </c:pt>
                <c:pt idx="11" formatCode="0.00">
                  <c:v>3</c:v>
                </c:pt>
                <c:pt idx="12" formatCode="0.00">
                  <c:v>48.35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25.250000000000004</c:v>
                </c:pt>
                <c:pt idx="16" formatCode="0.00">
                  <c:v>31.630000000000003</c:v>
                </c:pt>
                <c:pt idx="17" formatCode="0.00">
                  <c:v>2.2000000000000002</c:v>
                </c:pt>
                <c:pt idx="18" formatCode="0.00">
                  <c:v>49.589999999999996</c:v>
                </c:pt>
                <c:pt idx="19" formatCode="0.00">
                  <c:v>13.03</c:v>
                </c:pt>
                <c:pt idx="20" formatCode="0.00">
                  <c:v>10.5</c:v>
                </c:pt>
                <c:pt idx="21" formatCode="0.00">
                  <c:v>4.4000000000000004</c:v>
                </c:pt>
                <c:pt idx="22" formatCode="0.00">
                  <c:v>14.180000000000001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2</c:v>
                </c:pt>
                <c:pt idx="29" formatCode="0.00">
                  <c:v>10</c:v>
                </c:pt>
                <c:pt idx="30" formatCode="0.00">
                  <c:v>9.5199999999999978</c:v>
                </c:pt>
                <c:pt idx="31" formatCode="0.00">
                  <c:v>0</c:v>
                </c:pt>
                <c:pt idx="32" formatCode="0.00">
                  <c:v>3.6100000000000003</c:v>
                </c:pt>
                <c:pt idx="33" formatCode="0.00">
                  <c:v>2.52</c:v>
                </c:pt>
                <c:pt idx="34" formatCode="0.00">
                  <c:v>1.08</c:v>
                </c:pt>
                <c:pt idx="35" formatCode="0.00">
                  <c:v>1.27</c:v>
                </c:pt>
                <c:pt idx="36" formatCode="0.00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 formatCode="0.00">
                  <c:v>206.86999999999995</c:v>
                </c:pt>
                <c:pt idx="40" formatCode="0.00">
                  <c:v>87.7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6</c:v>
                </c:pt>
                <c:pt idx="46" formatCode="0.00">
                  <c:v>0</c:v>
                </c:pt>
                <c:pt idx="47" formatCode="0.00">
                  <c:v>5</c:v>
                </c:pt>
                <c:pt idx="48" formatCode="0.00">
                  <c:v>4.45</c:v>
                </c:pt>
                <c:pt idx="49" formatCode="0.00">
                  <c:v>5.1199999999999992</c:v>
                </c:pt>
                <c:pt idx="50" formatCode="0.00">
                  <c:v>55.6</c:v>
                </c:pt>
                <c:pt idx="51" formatCode="0.00">
                  <c:v>0</c:v>
                </c:pt>
                <c:pt idx="52" formatCode="0.00">
                  <c:v>43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44</c:v>
                </c:pt>
                <c:pt idx="57" formatCode="0.00">
                  <c:v>381.04</c:v>
                </c:pt>
                <c:pt idx="58" formatCode="0.00">
                  <c:v>327</c:v>
                </c:pt>
                <c:pt idx="59" formatCode="0.00">
                  <c:v>215</c:v>
                </c:pt>
                <c:pt idx="60" formatCode="0.00">
                  <c:v>70.5</c:v>
                </c:pt>
                <c:pt idx="61" formatCode="0.00">
                  <c:v>41.5</c:v>
                </c:pt>
                <c:pt idx="62" formatCode="0.00">
                  <c:v>54.04</c:v>
                </c:pt>
                <c:pt idx="63" formatCode="0.00">
                  <c:v>11</c:v>
                </c:pt>
                <c:pt idx="64" formatCode="0.00">
                  <c:v>38</c:v>
                </c:pt>
                <c:pt idx="65" formatCode="0.00">
                  <c:v>5.0399999999999991</c:v>
                </c:pt>
                <c:pt idx="66" formatCode="0.00">
                  <c:v>65.739000000000004</c:v>
                </c:pt>
                <c:pt idx="67" formatCode="0.00">
                  <c:v>0</c:v>
                </c:pt>
                <c:pt idx="68" formatCode="0.00">
                  <c:v>10.487</c:v>
                </c:pt>
                <c:pt idx="69" formatCode="0.00">
                  <c:v>11.6</c:v>
                </c:pt>
                <c:pt idx="70" formatCode="0.00">
                  <c:v>9.7479999999999993</c:v>
                </c:pt>
                <c:pt idx="71" formatCode="0.00">
                  <c:v>8.1</c:v>
                </c:pt>
                <c:pt idx="72" formatCode="0.00">
                  <c:v>25.804000000000002</c:v>
                </c:pt>
                <c:pt idx="73" formatCode="0.00">
                  <c:v>0</c:v>
                </c:pt>
                <c:pt idx="74" formatCode="0.00">
                  <c:v>0</c:v>
                </c:pt>
                <c:pt idx="75" formatCode="0.00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 formatCode="0.00">
                  <c:v>36</c:v>
                </c:pt>
                <c:pt idx="79" formatCode="0.00">
                  <c:v>31.86</c:v>
                </c:pt>
                <c:pt idx="80" formatCode="0.00">
                  <c:v>10.030000000000001</c:v>
                </c:pt>
                <c:pt idx="81" formatCode="0.00">
                  <c:v>3.74</c:v>
                </c:pt>
                <c:pt idx="82" formatCode="0.00">
                  <c:v>2.27</c:v>
                </c:pt>
                <c:pt idx="83" formatCode="0.00">
                  <c:v>0</c:v>
                </c:pt>
                <c:pt idx="84" formatCode="0.00">
                  <c:v>0</c:v>
                </c:pt>
                <c:pt idx="85" formatCode="0.00">
                  <c:v>4.0200000000000005</c:v>
                </c:pt>
                <c:pt idx="86" formatCode="0.00">
                  <c:v>4.1800000000000006</c:v>
                </c:pt>
                <c:pt idx="87" formatCode="0.00">
                  <c:v>18.238</c:v>
                </c:pt>
                <c:pt idx="88" formatCode="0.00">
                  <c:v>10.700000000000001</c:v>
                </c:pt>
                <c:pt idx="89" formatCode="0.00">
                  <c:v>7.5380000000000003</c:v>
                </c:pt>
                <c:pt idx="90">
                  <c:v>20.22</c:v>
                </c:pt>
                <c:pt idx="91" formatCode="0.00">
                  <c:v>14.66</c:v>
                </c:pt>
                <c:pt idx="92" formatCode="0.00">
                  <c:v>0</c:v>
                </c:pt>
                <c:pt idx="93" formatCode="0.00">
                  <c:v>5.56</c:v>
                </c:pt>
                <c:pt idx="94" formatCode="0.00">
                  <c:v>1.8200000000000005</c:v>
                </c:pt>
                <c:pt idx="95" formatCode="0.00">
                  <c:v>0.154</c:v>
                </c:pt>
                <c:pt idx="96" formatCode="0.00">
                  <c:v>0.56000000000000005</c:v>
                </c:pt>
                <c:pt idx="97" formatCode="0.00">
                  <c:v>0</c:v>
                </c:pt>
                <c:pt idx="98" formatCode="0.00">
                  <c:v>0.79999999999999993</c:v>
                </c:pt>
                <c:pt idx="99" formatCode="0.00">
                  <c:v>10.68</c:v>
                </c:pt>
                <c:pt idx="100" formatCode="0.00">
                  <c:v>5.93</c:v>
                </c:pt>
                <c:pt idx="101" formatCode="0.00">
                  <c:v>4.75</c:v>
                </c:pt>
                <c:pt idx="102" formatCode="0.00">
                  <c:v>0</c:v>
                </c:pt>
                <c:pt idx="103" formatCode="0.00">
                  <c:v>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CC6-499A-8CB3-9F48128D5A7C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TOTAL!$A$6:$B$109</c:f>
              <c:multiLvlStrCache>
                <c:ptCount val="104"/>
                <c:lvl>
                  <c:pt idx="1">
                    <c:v>Cereale, pâine, produse făinoase și cartofi</c:v>
                  </c:pt>
                  <c:pt idx="2">
                    <c:v>Pâine albă fortificată cu Fe şi acid folic</c:v>
                  </c:pt>
                  <c:pt idx="3">
                    <c:v>Pâine din făină integrală fortificată cu Fe şi acid folic</c:v>
                  </c:pt>
                  <c:pt idx="4">
                    <c:v>Făină de grâu integrală fortificată cu Fe și acid folic</c:v>
                  </c:pt>
                  <c:pt idx="5">
                    <c:v>Orez</c:v>
                  </c:pt>
                  <c:pt idx="6">
                    <c:v>Paste făinoase din făină integrală, cușcuș</c:v>
                  </c:pt>
                  <c:pt idx="7">
                    <c:v>Cereale integrale (crupe)</c:v>
                  </c:pt>
                  <c:pt idx="8">
                    <c:v>Cartofi</c:v>
                  </c:pt>
                  <c:pt idx="9">
                    <c:v>Legume, în total</c:v>
                  </c:pt>
                  <c:pt idx="10">
                    <c:v>Dovleac (bostan)</c:v>
                  </c:pt>
                  <c:pt idx="11">
                    <c:v>Dovlecei</c:v>
                  </c:pt>
                  <c:pt idx="12">
                    <c:v>Varză albă</c:v>
                  </c:pt>
                  <c:pt idx="13">
                    <c:v>Varză de pekin</c:v>
                  </c:pt>
                  <c:pt idx="14">
                    <c:v>Varză roșie</c:v>
                  </c:pt>
                  <c:pt idx="15">
                    <c:v>Ceapă/ceapă verde</c:v>
                  </c:pt>
                  <c:pt idx="16">
                    <c:v>Morcov</c:v>
                  </c:pt>
                  <c:pt idx="17">
                    <c:v>Castraveți</c:v>
                  </c:pt>
                  <c:pt idx="18">
                    <c:v>Sfeclă</c:v>
                  </c:pt>
                  <c:pt idx="19">
                    <c:v>Roșii</c:v>
                  </c:pt>
                  <c:pt idx="20">
                    <c:v>Brocoli</c:v>
                  </c:pt>
                  <c:pt idx="21">
                    <c:v>Conopidă</c:v>
                  </c:pt>
                  <c:pt idx="22">
                    <c:v>Ardei dulci</c:v>
                  </c:pt>
                  <c:pt idx="23">
                    <c:v>Vinete</c:v>
                  </c:pt>
                  <c:pt idx="24">
                    <c:v>Salată verde</c:v>
                  </c:pt>
                  <c:pt idx="25">
                    <c:v>Spanac</c:v>
                  </c:pt>
                  <c:pt idx="26">
                    <c:v>Porumb conservat</c:v>
                  </c:pt>
                  <c:pt idx="27">
                    <c:v>Varză murată</c:v>
                  </c:pt>
                  <c:pt idx="28">
                    <c:v>Castraveți murați</c:v>
                  </c:pt>
                  <c:pt idx="29">
                    <c:v>Fasole verde (păstăi)</c:v>
                  </c:pt>
                  <c:pt idx="30">
                    <c:v>Tomate în suc propriu</c:v>
                  </c:pt>
                  <c:pt idx="31">
                    <c:v>Rădăcină de pătrunjel</c:v>
                  </c:pt>
                  <c:pt idx="32">
                    <c:v>Rădăcină de țelină</c:v>
                  </c:pt>
                  <c:pt idx="33">
                    <c:v>Tulpină de țelină</c:v>
                  </c:pt>
                  <c:pt idx="34">
                    <c:v>Mărar </c:v>
                  </c:pt>
                  <c:pt idx="35">
                    <c:v>Pătrunjel </c:v>
                  </c:pt>
                  <c:pt idx="36">
                    <c:v>Praz</c:v>
                  </c:pt>
                  <c:pt idx="37">
                    <c:v>Usturoi</c:v>
                  </c:pt>
                  <c:pt idx="38">
                    <c:v>Pepene verde</c:v>
                  </c:pt>
                  <c:pt idx="39">
                    <c:v>Fructe proaspete</c:v>
                  </c:pt>
                  <c:pt idx="40">
                    <c:v>Mere</c:v>
                  </c:pt>
                  <c:pt idx="41">
                    <c:v>Prune</c:v>
                  </c:pt>
                  <c:pt idx="42">
                    <c:v>Pere</c:v>
                  </c:pt>
                  <c:pt idx="43">
                    <c:v>Gutuie</c:v>
                  </c:pt>
                  <c:pt idx="44">
                    <c:v>Piersici</c:v>
                  </c:pt>
                  <c:pt idx="45">
                    <c:v>Caise</c:v>
                  </c:pt>
                  <c:pt idx="46">
                    <c:v>Struguri</c:v>
                  </c:pt>
                  <c:pt idx="47">
                    <c:v>Cireșe</c:v>
                  </c:pt>
                  <c:pt idx="48">
                    <c:v>Vișine</c:v>
                  </c:pt>
                  <c:pt idx="49">
                    <c:v>Lămîie</c:v>
                  </c:pt>
                  <c:pt idx="50">
                    <c:v>Portocale</c:v>
                  </c:pt>
                  <c:pt idx="51">
                    <c:v>Clemantine(mandarine)</c:v>
                  </c:pt>
                  <c:pt idx="52">
                    <c:v>Banane</c:v>
                  </c:pt>
                  <c:pt idx="53">
                    <c:v>Avocado</c:v>
                  </c:pt>
                  <c:pt idx="54">
                    <c:v>Kiwi</c:v>
                  </c:pt>
                  <c:pt idx="55">
                    <c:v>Kaki</c:v>
                  </c:pt>
                  <c:pt idx="56">
                    <c:v>Sucuri din legume și fructe</c:v>
                  </c:pt>
                  <c:pt idx="57">
                    <c:v>Lapte și produse lactate </c:v>
                  </c:pt>
                  <c:pt idx="58">
                    <c:v>Lapte, chefir, iaurt</c:v>
                  </c:pt>
                  <c:pt idx="59">
                    <c:v>Lapte</c:v>
                  </c:pt>
                  <c:pt idx="60">
                    <c:v>Chefir</c:v>
                  </c:pt>
                  <c:pt idx="61">
                    <c:v>Iaurt natural 2,6%</c:v>
                  </c:pt>
                  <c:pt idx="62">
                    <c:v>Smîntînă, brînză, cașcaval</c:v>
                  </c:pt>
                  <c:pt idx="63">
                    <c:v>Smîntînă</c:v>
                  </c:pt>
                  <c:pt idx="64">
                    <c:v>Brînză albă de vaci</c:v>
                  </c:pt>
                  <c:pt idx="65">
                    <c:v>Brînză tare (cașcaval)</c:v>
                  </c:pt>
                  <c:pt idx="66">
                    <c:v>Carne</c:v>
                  </c:pt>
                  <c:pt idx="67">
                    <c:v>Carne  de pasăre, fără piele</c:v>
                  </c:pt>
                  <c:pt idx="68">
                    <c:v>Fileu de pasăre</c:v>
                  </c:pt>
                  <c:pt idx="69">
                    <c:v>Fileu de curcan</c:v>
                  </c:pt>
                  <c:pt idx="70">
                    <c:v>Pulpă de găină dezosată</c:v>
                  </c:pt>
                  <c:pt idx="71">
                    <c:v>Pulpă de curcan</c:v>
                  </c:pt>
                  <c:pt idx="72">
                    <c:v>Carne de porc degresată</c:v>
                  </c:pt>
                  <c:pt idx="73">
                    <c:v>Carne de iepure</c:v>
                  </c:pt>
                  <c:pt idx="74">
                    <c:v>Carne de vițel</c:v>
                  </c:pt>
                  <c:pt idx="75">
                    <c:v>Ficat de găină</c:v>
                  </c:pt>
                  <c:pt idx="76">
                    <c:v>Ficat de vită</c:v>
                  </c:pt>
                  <c:pt idx="77">
                    <c:v>Ficat de porc</c:v>
                  </c:pt>
                  <c:pt idx="78">
                    <c:v>Pește</c:v>
                  </c:pt>
                  <c:pt idx="79">
                    <c:v>Ouă</c:v>
                  </c:pt>
                  <c:pt idx="80">
                    <c:v>Leguminoase (mazăre uscată șlefuită, fasole uscată, etc)</c:v>
                  </c:pt>
                  <c:pt idx="81">
                    <c:v>Mazăre uscată</c:v>
                  </c:pt>
                  <c:pt idx="82">
                    <c:v>Fasole uscate</c:v>
                  </c:pt>
                  <c:pt idx="83">
                    <c:v>Linte</c:v>
                  </c:pt>
                  <c:pt idx="84">
                    <c:v>Naut</c:v>
                  </c:pt>
                  <c:pt idx="85">
                    <c:v>Mazăre conservată</c:v>
                  </c:pt>
                  <c:pt idx="86">
                    <c:v>Nuci și semințe (nuci, migdale, in, floarea soarelui, susan)</c:v>
                  </c:pt>
                  <c:pt idx="87">
                    <c:v>Grăsimi și uleiuri</c:v>
                  </c:pt>
                  <c:pt idx="88">
                    <c:v>Unt fără grăsimi vegetale</c:v>
                  </c:pt>
                  <c:pt idx="89">
                    <c:v>Ulei </c:v>
                  </c:pt>
                  <c:pt idx="90">
                    <c:v>Zahăr, miere, gem</c:v>
                  </c:pt>
                  <c:pt idx="91">
                    <c:v>Zahăr</c:v>
                  </c:pt>
                  <c:pt idx="92">
                    <c:v>Miere</c:v>
                  </c:pt>
                  <c:pt idx="93">
                    <c:v>Gem</c:v>
                  </c:pt>
                  <c:pt idx="94">
                    <c:v>Sare iodată</c:v>
                  </c:pt>
                  <c:pt idx="95">
                    <c:v>Ceai, fitoceai</c:v>
                  </c:pt>
                  <c:pt idx="96">
                    <c:v>Drojdie</c:v>
                  </c:pt>
                  <c:pt idx="97">
                    <c:v>Pastă de tomate</c:v>
                  </c:pt>
                  <c:pt idx="98">
                    <c:v>Cacao pudră</c:v>
                  </c:pt>
                  <c:pt idx="99">
                    <c:v>Produse de cofetărie</c:v>
                  </c:pt>
                  <c:pt idx="100">
                    <c:v>Biscuiți</c:v>
                  </c:pt>
                  <c:pt idx="101">
                    <c:v>Covrigei</c:v>
                  </c:pt>
                  <c:pt idx="102">
                    <c:v>Chifle (achiziționate)</c:v>
                  </c:pt>
                  <c:pt idx="103">
                    <c:v>Fructe uscate+stafide</c:v>
                  </c:pt>
                </c:lvl>
                <c:lvl>
                  <c:pt idx="0">
                    <c:v>Numărul de copii</c:v>
                  </c:pt>
                  <c:pt idx="1">
                    <c:v>1</c:v>
                  </c:pt>
                  <c:pt idx="9">
                    <c:v>2</c:v>
                  </c:pt>
                  <c:pt idx="39">
                    <c:v>3</c:v>
                  </c:pt>
                  <c:pt idx="56">
                    <c:v>4</c:v>
                  </c:pt>
                  <c:pt idx="57">
                    <c:v>5</c:v>
                  </c:pt>
                  <c:pt idx="66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6">
                    <c:v>10</c:v>
                  </c:pt>
                  <c:pt idx="87">
                    <c:v>11</c:v>
                  </c:pt>
                  <c:pt idx="90">
                    <c:v>12</c:v>
                  </c:pt>
                  <c:pt idx="94">
                    <c:v>13</c:v>
                  </c:pt>
                  <c:pt idx="95">
                    <c:v>14</c:v>
                  </c:pt>
                  <c:pt idx="96">
                    <c:v>15</c:v>
                  </c:pt>
                  <c:pt idx="97">
                    <c:v>16</c:v>
                  </c:pt>
                  <c:pt idx="98">
                    <c:v>17</c:v>
                  </c:pt>
                  <c:pt idx="99">
                    <c:v>18</c:v>
                  </c:pt>
                  <c:pt idx="103">
                    <c:v>19</c:v>
                  </c:pt>
                </c:lvl>
              </c:multiLvlStrCache>
            </c:multiLvlStrRef>
          </c:cat>
          <c:val>
            <c:numRef>
              <c:f>TOTAL!$AA$6:$AA$109</c:f>
            </c:numRef>
          </c:val>
          <c:extLst>
            <c:ext xmlns:c16="http://schemas.microsoft.com/office/drawing/2014/chart" uri="{C3380CC4-5D6E-409C-BE32-E72D297353CC}">
              <c16:uniqueId val="{00000018-5CC6-499A-8CB3-9F48128D5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987840"/>
        <c:axId val="229688752"/>
      </c:barChart>
      <c:catAx>
        <c:axId val="22998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MD"/>
          </a:p>
        </c:txPr>
        <c:crossAx val="229688752"/>
        <c:crosses val="autoZero"/>
        <c:auto val="1"/>
        <c:lblAlgn val="ctr"/>
        <c:lblOffset val="100"/>
        <c:noMultiLvlLbl val="0"/>
      </c:catAx>
      <c:valAx>
        <c:axId val="22968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MD"/>
          </a:p>
        </c:txPr>
        <c:crossAx val="229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M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MD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FB6B00B-6DA7-474F-BD3B-533D4B8407CE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754" cy="605619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D911F4-52C0-4A27-B49F-1A5DC3E6BE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2"/>
  <sheetViews>
    <sheetView showZeros="0" tabSelected="1" zoomScale="60" zoomScaleNormal="60" workbookViewId="0">
      <pane xSplit="2" ySplit="6" topLeftCell="C79" activePane="bottomRight" state="frozen"/>
      <selection pane="topRight" activeCell="C1" sqref="C1"/>
      <selection pane="bottomLeft" activeCell="A7" sqref="A7"/>
      <selection pane="bottomRight" activeCell="X100" sqref="X100"/>
    </sheetView>
  </sheetViews>
  <sheetFormatPr baseColWidth="10" defaultColWidth="8.83203125" defaultRowHeight="15" x14ac:dyDescent="0.2"/>
  <cols>
    <col min="1" max="1" width="6.1640625" style="2" customWidth="1"/>
    <col min="2" max="2" width="28.83203125" customWidth="1"/>
    <col min="3" max="4" width="9.6640625" customWidth="1"/>
    <col min="5" max="24" width="10.1640625" customWidth="1"/>
    <col min="25" max="25" width="9.83203125" customWidth="1"/>
    <col min="26" max="26" width="13.83203125" style="1" customWidth="1"/>
    <col min="27" max="27" width="8" style="1" hidden="1" customWidth="1"/>
  </cols>
  <sheetData>
    <row r="1" spans="1:28" s="5" customFormat="1" ht="21" x14ac:dyDescent="0.2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2" t="s">
        <v>119</v>
      </c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12"/>
      <c r="AA1" s="36"/>
      <c r="AB1" s="38"/>
    </row>
    <row r="2" spans="1:28" s="6" customFormat="1" ht="22" thickBot="1" x14ac:dyDescent="0.3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3"/>
    </row>
    <row r="3" spans="1:28" ht="21" customHeight="1" thickBot="1" x14ac:dyDescent="0.25">
      <c r="A3" s="303" t="s">
        <v>52</v>
      </c>
      <c r="B3" s="303" t="s">
        <v>16</v>
      </c>
      <c r="C3" s="305" t="s">
        <v>120</v>
      </c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299" t="s">
        <v>51</v>
      </c>
      <c r="AA3" s="297"/>
      <c r="AB3" s="18"/>
    </row>
    <row r="4" spans="1:28" ht="29.25" customHeight="1" thickBot="1" x14ac:dyDescent="0.25">
      <c r="A4" s="304"/>
      <c r="B4" s="304"/>
      <c r="C4" s="123">
        <v>1</v>
      </c>
      <c r="D4" s="124">
        <v>2</v>
      </c>
      <c r="E4" s="124">
        <v>3</v>
      </c>
      <c r="F4" s="124">
        <v>6</v>
      </c>
      <c r="G4" s="124">
        <v>7</v>
      </c>
      <c r="H4" s="124">
        <v>8</v>
      </c>
      <c r="I4" s="124">
        <v>9</v>
      </c>
      <c r="J4" s="124">
        <v>10</v>
      </c>
      <c r="K4" s="124">
        <v>13</v>
      </c>
      <c r="L4" s="124">
        <v>14</v>
      </c>
      <c r="M4" s="124">
        <v>15</v>
      </c>
      <c r="N4" s="124">
        <v>16</v>
      </c>
      <c r="O4" s="124">
        <v>17</v>
      </c>
      <c r="P4" s="124">
        <v>20</v>
      </c>
      <c r="Q4" s="124">
        <v>21</v>
      </c>
      <c r="R4" s="124">
        <v>22</v>
      </c>
      <c r="S4" s="124">
        <v>23</v>
      </c>
      <c r="T4" s="124">
        <v>24</v>
      </c>
      <c r="U4" s="124">
        <v>27</v>
      </c>
      <c r="V4" s="124">
        <v>28</v>
      </c>
      <c r="W4" s="124">
        <v>29</v>
      </c>
      <c r="X4" s="124">
        <v>30</v>
      </c>
      <c r="Y4" s="124"/>
      <c r="Z4" s="300"/>
      <c r="AA4" s="298"/>
      <c r="AB4" s="18"/>
    </row>
    <row r="5" spans="1:28" ht="1.5" hidden="1" customHeight="1" thickBot="1" x14ac:dyDescent="0.25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53"/>
      <c r="AB5" s="18"/>
    </row>
    <row r="6" spans="1:28" ht="17" thickBot="1" x14ac:dyDescent="0.25">
      <c r="A6" s="288" t="s">
        <v>112</v>
      </c>
      <c r="B6" s="289"/>
      <c r="C6" s="239">
        <f>'Vîrsta 1-2 ani'!C6+'Vîrsta 3-4 ani'!C6+'Vîrsta 5-7 ani'!C6</f>
        <v>51</v>
      </c>
      <c r="D6" s="240">
        <f>'Vîrsta 1-2 ani'!D6+'Vîrsta 3-4 ani'!D6+'Vîrsta 5-7 ani'!D6</f>
        <v>51</v>
      </c>
      <c r="E6" s="240">
        <f>'Vîrsta 1-2 ani'!E6+'Vîrsta 3-4 ani'!E6+'Vîrsta 5-7 ani'!E6</f>
        <v>52</v>
      </c>
      <c r="F6" s="240">
        <f>'Vîrsta 1-2 ani'!F6+'Vîrsta 3-4 ani'!F6+'Vîrsta 5-7 ani'!F6</f>
        <v>44</v>
      </c>
      <c r="G6" s="240">
        <f>'Vîrsta 1-2 ani'!G6+'Vîrsta 3-4 ani'!G6+'Vîrsta 5-7 ani'!G6</f>
        <v>44</v>
      </c>
      <c r="H6" s="240">
        <f>'Vîrsta 1-2 ani'!H6+'Vîrsta 3-4 ani'!H6+'Vîrsta 5-7 ani'!H6</f>
        <v>45</v>
      </c>
      <c r="I6" s="240">
        <f>'Vîrsta 1-2 ani'!I6+'Vîrsta 3-4 ani'!I6+'Vîrsta 5-7 ani'!I6</f>
        <v>46</v>
      </c>
      <c r="J6" s="241">
        <f>'Vîrsta 1-2 ani'!J6+'Vîrsta 3-4 ani'!J6+'Vîrsta 5-7 ani'!J6</f>
        <v>44</v>
      </c>
      <c r="K6" s="242">
        <f>'Vîrsta 1-2 ani'!K6+'Vîrsta 3-4 ani'!K6+'Vîrsta 5-7 ani'!K6</f>
        <v>42</v>
      </c>
      <c r="L6" s="243">
        <f>'Vîrsta 1-2 ani'!L6+'Vîrsta 3-4 ani'!L6+'Vîrsta 5-7 ani'!L6</f>
        <v>49</v>
      </c>
      <c r="M6" s="240">
        <f>'Vîrsta 1-2 ani'!M6+'Vîrsta 3-4 ani'!M6+'Vîrsta 5-7 ani'!M6</f>
        <v>49</v>
      </c>
      <c r="N6" s="243">
        <f>'Vîrsta 1-2 ani'!N6+'Vîrsta 3-4 ani'!N6+'Vîrsta 5-7 ani'!N6</f>
        <v>46</v>
      </c>
      <c r="O6" s="240">
        <f>'Vîrsta 1-2 ani'!O6+'Vîrsta 3-4 ani'!O6+'Vîrsta 5-7 ani'!O6</f>
        <v>45</v>
      </c>
      <c r="P6" s="240">
        <f>'Vîrsta 1-2 ani'!P6+'Vîrsta 3-4 ani'!P6+'Vîrsta 5-7 ani'!P6</f>
        <v>42</v>
      </c>
      <c r="Q6" s="240">
        <f>'Vîrsta 1-2 ani'!Q6+'Vîrsta 3-4 ani'!Q6+'Vîrsta 5-7 ani'!Q6</f>
        <v>43</v>
      </c>
      <c r="R6" s="240">
        <f>'Vîrsta 1-2 ani'!R6+'Vîrsta 3-4 ani'!R6+'Vîrsta 5-7 ani'!R6</f>
        <v>44</v>
      </c>
      <c r="S6" s="240">
        <f>'Vîrsta 1-2 ani'!S6+'Vîrsta 3-4 ani'!S6+'Vîrsta 5-7 ani'!S6</f>
        <v>43</v>
      </c>
      <c r="T6" s="240">
        <f>'Vîrsta 1-2 ani'!T6+'Vîrsta 3-4 ani'!T6+'Vîrsta 5-7 ani'!T6</f>
        <v>44</v>
      </c>
      <c r="U6" s="240">
        <f>'Vîrsta 1-2 ani'!U6+'Vîrsta 3-4 ani'!U6+'Vîrsta 5-7 ani'!U6</f>
        <v>44</v>
      </c>
      <c r="V6" s="240">
        <f>'Vîrsta 1-2 ani'!V6+'Vîrsta 3-4 ani'!V6+'Vîrsta 5-7 ani'!V6</f>
        <v>46</v>
      </c>
      <c r="W6" s="240">
        <f>'Vîrsta 1-2 ani'!W6+'Vîrsta 3-4 ani'!W6+'Vîrsta 5-7 ani'!W6</f>
        <v>44</v>
      </c>
      <c r="X6" s="240">
        <f>'Vîrsta 1-2 ani'!X6+'Vîrsta 3-4 ani'!X6+'Vîrsta 5-7 ani'!X6</f>
        <v>45</v>
      </c>
      <c r="Y6" s="240">
        <f>'Vîrsta 1-2 ani'!Y6+'Vîrsta 3-4 ani'!Y6+'Vîrsta 5-7 ani'!Y6</f>
        <v>0</v>
      </c>
      <c r="Z6" s="235">
        <f t="shared" ref="Z6:Z62" si="0">SUM(C6:Y6)</f>
        <v>1003</v>
      </c>
      <c r="AA6" s="15"/>
      <c r="AB6" s="18"/>
    </row>
    <row r="7" spans="1:28" ht="34" x14ac:dyDescent="0.2">
      <c r="A7" s="290">
        <v>1</v>
      </c>
      <c r="B7" s="231" t="s">
        <v>70</v>
      </c>
      <c r="C7" s="232">
        <f t="shared" ref="C7:Y7" si="1">SUM(C8:C14)</f>
        <v>18.149999999999999</v>
      </c>
      <c r="D7" s="233">
        <f t="shared" si="1"/>
        <v>10.89</v>
      </c>
      <c r="E7" s="233">
        <f t="shared" si="1"/>
        <v>17.75</v>
      </c>
      <c r="F7" s="233">
        <f t="shared" si="1"/>
        <v>12.399999999999999</v>
      </c>
      <c r="G7" s="233">
        <f t="shared" si="1"/>
        <v>10.45</v>
      </c>
      <c r="H7" s="233">
        <f t="shared" si="1"/>
        <v>9.9500000000000011</v>
      </c>
      <c r="I7" s="233">
        <f t="shared" si="1"/>
        <v>16.71</v>
      </c>
      <c r="J7" s="233">
        <f t="shared" si="1"/>
        <v>13.809999999999999</v>
      </c>
      <c r="K7" s="233">
        <f t="shared" si="1"/>
        <v>11.45</v>
      </c>
      <c r="L7" s="233">
        <f t="shared" si="1"/>
        <v>11.75</v>
      </c>
      <c r="M7" s="233">
        <f t="shared" si="1"/>
        <v>17.34</v>
      </c>
      <c r="N7" s="233">
        <f t="shared" si="1"/>
        <v>10.53</v>
      </c>
      <c r="O7" s="233">
        <f t="shared" si="1"/>
        <v>12.990000000000002</v>
      </c>
      <c r="P7" s="233">
        <f t="shared" si="1"/>
        <v>11.04</v>
      </c>
      <c r="Q7" s="233">
        <f t="shared" si="1"/>
        <v>8.83</v>
      </c>
      <c r="R7" s="233">
        <f t="shared" si="1"/>
        <v>9.7899999999999991</v>
      </c>
      <c r="S7" s="233">
        <f t="shared" si="1"/>
        <v>15.21</v>
      </c>
      <c r="T7" s="233">
        <f t="shared" si="1"/>
        <v>13.600000000000001</v>
      </c>
      <c r="U7" s="233">
        <f t="shared" si="1"/>
        <v>13.360000000000001</v>
      </c>
      <c r="V7" s="233">
        <f t="shared" si="1"/>
        <v>9.5799999999999983</v>
      </c>
      <c r="W7" s="233">
        <f t="shared" si="1"/>
        <v>9.06</v>
      </c>
      <c r="X7" s="233">
        <f t="shared" si="1"/>
        <v>10.59</v>
      </c>
      <c r="Y7" s="233">
        <f t="shared" si="1"/>
        <v>0</v>
      </c>
      <c r="Z7" s="234">
        <f t="shared" si="0"/>
        <v>275.23</v>
      </c>
      <c r="AA7" s="121"/>
      <c r="AB7" s="18"/>
    </row>
    <row r="8" spans="1:28" s="31" customFormat="1" ht="34" x14ac:dyDescent="0.2">
      <c r="A8" s="291"/>
      <c r="B8" s="56" t="s">
        <v>71</v>
      </c>
      <c r="C8" s="156">
        <v>0.43</v>
      </c>
      <c r="D8" s="156">
        <v>2.15</v>
      </c>
      <c r="E8" s="156">
        <v>4.7300000000000004</v>
      </c>
      <c r="F8" s="156">
        <v>3.87</v>
      </c>
      <c r="G8" s="156">
        <v>2.15</v>
      </c>
      <c r="H8" s="156">
        <v>0.43</v>
      </c>
      <c r="I8" s="156">
        <v>2.15</v>
      </c>
      <c r="J8" s="156">
        <v>3.87</v>
      </c>
      <c r="K8" s="156">
        <v>3.44</v>
      </c>
      <c r="L8" s="156">
        <v>1.72</v>
      </c>
      <c r="M8" s="156"/>
      <c r="N8" s="156">
        <v>3.01</v>
      </c>
      <c r="O8" s="156">
        <v>4.3</v>
      </c>
      <c r="P8" s="156">
        <v>3.87</v>
      </c>
      <c r="Q8" s="156">
        <v>2.15</v>
      </c>
      <c r="R8" s="156">
        <v>0.43</v>
      </c>
      <c r="S8" s="156">
        <v>2.15</v>
      </c>
      <c r="T8" s="156">
        <v>3.87</v>
      </c>
      <c r="U8" s="156">
        <v>3.87</v>
      </c>
      <c r="V8" s="156">
        <v>2.15</v>
      </c>
      <c r="W8" s="156"/>
      <c r="X8" s="156">
        <v>2.15</v>
      </c>
      <c r="Y8" s="156"/>
      <c r="Z8" s="11">
        <f t="shared" si="0"/>
        <v>52.889999999999986</v>
      </c>
      <c r="AA8" s="270">
        <v>2.67</v>
      </c>
      <c r="AB8" s="66"/>
    </row>
    <row r="9" spans="1:28" s="31" customFormat="1" ht="34" x14ac:dyDescent="0.2">
      <c r="A9" s="291"/>
      <c r="B9" s="56" t="s">
        <v>72</v>
      </c>
      <c r="C9" s="156">
        <v>2.4</v>
      </c>
      <c r="D9" s="156">
        <v>2.1</v>
      </c>
      <c r="E9" s="156">
        <v>2.1</v>
      </c>
      <c r="F9" s="156">
        <v>1.8</v>
      </c>
      <c r="G9" s="156">
        <v>2.1</v>
      </c>
      <c r="H9" s="156">
        <v>2.1</v>
      </c>
      <c r="I9" s="156">
        <v>2.1</v>
      </c>
      <c r="J9" s="156">
        <v>1.8</v>
      </c>
      <c r="K9" s="156">
        <v>1.8</v>
      </c>
      <c r="L9" s="156">
        <v>2.1</v>
      </c>
      <c r="M9" s="156">
        <v>2.4</v>
      </c>
      <c r="N9" s="156">
        <v>1.5</v>
      </c>
      <c r="O9" s="156">
        <v>2.1</v>
      </c>
      <c r="P9" s="156">
        <v>1.8</v>
      </c>
      <c r="Q9" s="156">
        <v>1.8</v>
      </c>
      <c r="R9" s="156">
        <v>2.1</v>
      </c>
      <c r="S9" s="156">
        <v>2.1</v>
      </c>
      <c r="T9" s="156">
        <v>2.1</v>
      </c>
      <c r="U9" s="156">
        <v>2.1</v>
      </c>
      <c r="V9" s="156">
        <v>2.1</v>
      </c>
      <c r="W9" s="156">
        <v>2.1</v>
      </c>
      <c r="X9" s="156">
        <v>2.1</v>
      </c>
      <c r="Y9" s="156"/>
      <c r="Z9" s="11">
        <f t="shared" si="0"/>
        <v>44.70000000000001</v>
      </c>
      <c r="AA9" s="270">
        <v>2.58</v>
      </c>
      <c r="AB9" s="66"/>
    </row>
    <row r="10" spans="1:28" s="31" customFormat="1" ht="34" x14ac:dyDescent="0.2">
      <c r="A10" s="291"/>
      <c r="B10" s="56" t="s">
        <v>75</v>
      </c>
      <c r="C10" s="156">
        <v>2.5499999999999998</v>
      </c>
      <c r="D10" s="156"/>
      <c r="E10" s="156"/>
      <c r="F10" s="156">
        <v>0.41</v>
      </c>
      <c r="G10" s="156"/>
      <c r="H10" s="156">
        <v>2.25</v>
      </c>
      <c r="I10" s="156">
        <v>0.92</v>
      </c>
      <c r="J10" s="156"/>
      <c r="K10" s="156">
        <v>0.33</v>
      </c>
      <c r="L10" s="156">
        <v>0.98</v>
      </c>
      <c r="M10" s="156">
        <v>2.4500000000000002</v>
      </c>
      <c r="N10" s="156"/>
      <c r="O10" s="156"/>
      <c r="P10" s="156">
        <v>0.33</v>
      </c>
      <c r="Q10" s="156"/>
      <c r="R10" s="156">
        <v>2.2000000000000002</v>
      </c>
      <c r="S10" s="156">
        <v>0.86</v>
      </c>
      <c r="T10" s="156">
        <v>0.13</v>
      </c>
      <c r="U10" s="156">
        <v>0.35</v>
      </c>
      <c r="V10" s="156">
        <v>1.05</v>
      </c>
      <c r="W10" s="156">
        <v>2.2000000000000002</v>
      </c>
      <c r="X10" s="156"/>
      <c r="Y10" s="156"/>
      <c r="Z10" s="11">
        <f t="shared" si="0"/>
        <v>17.010000000000002</v>
      </c>
      <c r="AA10" s="270">
        <v>3.58</v>
      </c>
      <c r="AB10" s="66"/>
    </row>
    <row r="11" spans="1:28" s="31" customFormat="1" ht="17" x14ac:dyDescent="0.2">
      <c r="A11" s="291"/>
      <c r="B11" s="56" t="s">
        <v>109</v>
      </c>
      <c r="C11" s="156"/>
      <c r="D11" s="156"/>
      <c r="E11" s="156"/>
      <c r="F11" s="156">
        <v>0.72</v>
      </c>
      <c r="G11" s="156"/>
      <c r="H11" s="156">
        <v>1.1200000000000001</v>
      </c>
      <c r="I11" s="156"/>
      <c r="J11" s="156">
        <v>1.32</v>
      </c>
      <c r="K11" s="156">
        <v>0.84</v>
      </c>
      <c r="L11" s="156"/>
      <c r="M11" s="156"/>
      <c r="N11" s="156"/>
      <c r="O11" s="156"/>
      <c r="P11" s="156">
        <v>0.84</v>
      </c>
      <c r="Q11" s="156"/>
      <c r="R11" s="156">
        <v>1.1000000000000001</v>
      </c>
      <c r="S11" s="156"/>
      <c r="T11" s="156">
        <v>1.32</v>
      </c>
      <c r="U11" s="156">
        <v>0.88</v>
      </c>
      <c r="V11" s="156">
        <v>1.1499999999999999</v>
      </c>
      <c r="W11" s="156"/>
      <c r="X11" s="156"/>
      <c r="Y11" s="156"/>
      <c r="Z11" s="11">
        <f t="shared" si="0"/>
        <v>9.2900000000000009</v>
      </c>
      <c r="AA11" s="270">
        <v>3.65</v>
      </c>
      <c r="AB11" s="66"/>
    </row>
    <row r="12" spans="1:28" s="31" customFormat="1" ht="34" x14ac:dyDescent="0.2">
      <c r="A12" s="291"/>
      <c r="B12" s="56" t="s">
        <v>73</v>
      </c>
      <c r="C12" s="156"/>
      <c r="D12" s="156"/>
      <c r="E12" s="156">
        <v>1.04</v>
      </c>
      <c r="F12" s="156"/>
      <c r="G12" s="156">
        <v>1.76</v>
      </c>
      <c r="H12" s="156">
        <v>0.9</v>
      </c>
      <c r="I12" s="156"/>
      <c r="J12" s="156"/>
      <c r="K12" s="156">
        <v>1.68</v>
      </c>
      <c r="L12" s="156"/>
      <c r="M12" s="156"/>
      <c r="N12" s="156"/>
      <c r="O12" s="156">
        <v>0.9</v>
      </c>
      <c r="P12" s="156"/>
      <c r="Q12" s="156"/>
      <c r="R12" s="156">
        <v>0.88</v>
      </c>
      <c r="S12" s="156"/>
      <c r="T12" s="156"/>
      <c r="U12" s="156">
        <v>1.76</v>
      </c>
      <c r="V12" s="156"/>
      <c r="W12" s="156">
        <v>0.66</v>
      </c>
      <c r="X12" s="156"/>
      <c r="Y12" s="156"/>
      <c r="Z12" s="11">
        <f t="shared" si="0"/>
        <v>9.58</v>
      </c>
      <c r="AA12" s="270">
        <v>3.6</v>
      </c>
      <c r="AB12" s="66"/>
    </row>
    <row r="13" spans="1:28" s="31" customFormat="1" ht="17" x14ac:dyDescent="0.2">
      <c r="A13" s="291"/>
      <c r="B13" s="56" t="s">
        <v>74</v>
      </c>
      <c r="C13" s="156">
        <v>1.4</v>
      </c>
      <c r="D13" s="156">
        <v>3.07</v>
      </c>
      <c r="E13" s="156">
        <v>3.12</v>
      </c>
      <c r="F13" s="156">
        <v>2.08</v>
      </c>
      <c r="G13" s="156">
        <v>1.36</v>
      </c>
      <c r="H13" s="156"/>
      <c r="I13" s="156">
        <v>1.42</v>
      </c>
      <c r="J13" s="156">
        <v>1.1000000000000001</v>
      </c>
      <c r="K13" s="156"/>
      <c r="L13" s="156">
        <v>3.03</v>
      </c>
      <c r="M13" s="156">
        <v>1.22</v>
      </c>
      <c r="N13" s="156">
        <v>2.8</v>
      </c>
      <c r="O13" s="156">
        <v>1.1200000000000001</v>
      </c>
      <c r="P13" s="156">
        <v>1.68</v>
      </c>
      <c r="Q13" s="156">
        <v>1.87</v>
      </c>
      <c r="R13" s="156"/>
      <c r="S13" s="156">
        <v>1.07</v>
      </c>
      <c r="T13" s="156">
        <v>1.1000000000000001</v>
      </c>
      <c r="U13" s="156">
        <v>1.32</v>
      </c>
      <c r="V13" s="156">
        <v>1.93</v>
      </c>
      <c r="W13" s="156">
        <v>1.1000000000000001</v>
      </c>
      <c r="X13" s="156">
        <v>1.39</v>
      </c>
      <c r="Y13" s="156"/>
      <c r="Z13" s="11">
        <f t="shared" si="0"/>
        <v>33.18</v>
      </c>
      <c r="AA13" s="270">
        <v>3.57</v>
      </c>
      <c r="AB13" s="66"/>
    </row>
    <row r="14" spans="1:28" s="31" customFormat="1" ht="17" x14ac:dyDescent="0.2">
      <c r="A14" s="292"/>
      <c r="B14" s="56" t="s">
        <v>0</v>
      </c>
      <c r="C14" s="156">
        <v>11.37</v>
      </c>
      <c r="D14" s="156">
        <v>3.57</v>
      </c>
      <c r="E14" s="156">
        <v>6.76</v>
      </c>
      <c r="F14" s="156">
        <v>3.52</v>
      </c>
      <c r="G14" s="156">
        <v>3.08</v>
      </c>
      <c r="H14" s="156">
        <v>3.15</v>
      </c>
      <c r="I14" s="156">
        <v>10.119999999999999</v>
      </c>
      <c r="J14" s="156">
        <v>5.72</v>
      </c>
      <c r="K14" s="156">
        <v>3.36</v>
      </c>
      <c r="L14" s="156">
        <v>3.92</v>
      </c>
      <c r="M14" s="156">
        <v>11.27</v>
      </c>
      <c r="N14" s="156">
        <v>3.22</v>
      </c>
      <c r="O14" s="156">
        <v>4.57</v>
      </c>
      <c r="P14" s="156">
        <v>2.52</v>
      </c>
      <c r="Q14" s="156">
        <v>3.01</v>
      </c>
      <c r="R14" s="156">
        <v>3.08</v>
      </c>
      <c r="S14" s="156">
        <v>9.0299999999999994</v>
      </c>
      <c r="T14" s="156">
        <v>5.08</v>
      </c>
      <c r="U14" s="156">
        <v>3.08</v>
      </c>
      <c r="V14" s="156">
        <v>1.2</v>
      </c>
      <c r="W14" s="156">
        <v>3</v>
      </c>
      <c r="X14" s="156">
        <v>4.95</v>
      </c>
      <c r="Y14" s="156"/>
      <c r="Z14" s="11">
        <f t="shared" si="0"/>
        <v>108.58</v>
      </c>
      <c r="AA14" s="270">
        <v>0.8</v>
      </c>
      <c r="AB14" s="66"/>
    </row>
    <row r="15" spans="1:28" ht="17" x14ac:dyDescent="0.2">
      <c r="A15" s="293">
        <v>2</v>
      </c>
      <c r="B15" s="19" t="s">
        <v>86</v>
      </c>
      <c r="C15" s="69">
        <f t="shared" ref="C15:Y15" si="2">SUM(C16:C44)</f>
        <v>3.54</v>
      </c>
      <c r="D15" s="69">
        <f t="shared" si="2"/>
        <v>9.2099999999999991</v>
      </c>
      <c r="E15" s="69">
        <f t="shared" si="2"/>
        <v>7.9600000000000009</v>
      </c>
      <c r="F15" s="69">
        <f t="shared" si="2"/>
        <v>13.81</v>
      </c>
      <c r="G15" s="69">
        <f t="shared" si="2"/>
        <v>4.8</v>
      </c>
      <c r="H15" s="69">
        <f t="shared" si="2"/>
        <v>10.440000000000001</v>
      </c>
      <c r="I15" s="69">
        <f t="shared" si="2"/>
        <v>5.93</v>
      </c>
      <c r="J15" s="69">
        <f t="shared" si="2"/>
        <v>14.57</v>
      </c>
      <c r="K15" s="69">
        <f t="shared" si="2"/>
        <v>19.190000000000001</v>
      </c>
      <c r="L15" s="69">
        <f t="shared" si="2"/>
        <v>7.2500000000000009</v>
      </c>
      <c r="M15" s="69">
        <f t="shared" si="2"/>
        <v>5.59</v>
      </c>
      <c r="N15" s="69">
        <f t="shared" si="2"/>
        <v>9.8499999999999979</v>
      </c>
      <c r="O15" s="69">
        <f t="shared" si="2"/>
        <v>30.74</v>
      </c>
      <c r="P15" s="69">
        <f t="shared" si="2"/>
        <v>12.559999999999999</v>
      </c>
      <c r="Q15" s="69">
        <f t="shared" si="2"/>
        <v>6.08</v>
      </c>
      <c r="R15" s="69">
        <f t="shared" si="2"/>
        <v>12.75</v>
      </c>
      <c r="S15" s="69">
        <f t="shared" si="2"/>
        <v>5.54</v>
      </c>
      <c r="T15" s="69">
        <f t="shared" si="2"/>
        <v>11.95</v>
      </c>
      <c r="U15" s="69">
        <f t="shared" si="2"/>
        <v>11.22</v>
      </c>
      <c r="V15" s="69">
        <f t="shared" si="2"/>
        <v>9.1600000000000019</v>
      </c>
      <c r="W15" s="69">
        <f t="shared" si="2"/>
        <v>14.47</v>
      </c>
      <c r="X15" s="69">
        <f t="shared" si="2"/>
        <v>5.52</v>
      </c>
      <c r="Y15" s="69">
        <f t="shared" si="2"/>
        <v>0</v>
      </c>
      <c r="Z15" s="10">
        <f t="shared" si="0"/>
        <v>232.13</v>
      </c>
      <c r="AA15" s="271"/>
      <c r="AB15" s="18"/>
    </row>
    <row r="16" spans="1:28" s="31" customFormat="1" ht="17" x14ac:dyDescent="0.2">
      <c r="A16" s="293"/>
      <c r="B16" s="57" t="s">
        <v>17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1">
        <f t="shared" si="0"/>
        <v>0</v>
      </c>
      <c r="AA16" s="270">
        <v>0.26</v>
      </c>
      <c r="AB16" s="66"/>
    </row>
    <row r="17" spans="1:28" s="31" customFormat="1" ht="17" x14ac:dyDescent="0.2">
      <c r="A17" s="293"/>
      <c r="B17" s="57" t="s">
        <v>18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>
        <v>3</v>
      </c>
      <c r="Y17" s="157"/>
      <c r="Z17" s="11">
        <f t="shared" si="0"/>
        <v>3</v>
      </c>
      <c r="AA17" s="270">
        <v>0.12</v>
      </c>
      <c r="AB17" s="66"/>
    </row>
    <row r="18" spans="1:28" s="31" customFormat="1" ht="17" x14ac:dyDescent="0.2">
      <c r="A18" s="293"/>
      <c r="B18" s="57" t="s">
        <v>78</v>
      </c>
      <c r="C18" s="157"/>
      <c r="D18" s="157">
        <v>3</v>
      </c>
      <c r="E18" s="157"/>
      <c r="F18" s="157"/>
      <c r="G18" s="157">
        <v>1.76</v>
      </c>
      <c r="H18" s="157">
        <v>7</v>
      </c>
      <c r="I18" s="157"/>
      <c r="J18" s="157">
        <v>2.64</v>
      </c>
      <c r="K18" s="157">
        <v>7.56</v>
      </c>
      <c r="L18" s="157">
        <v>1.96</v>
      </c>
      <c r="M18" s="157"/>
      <c r="N18" s="157">
        <v>3.22</v>
      </c>
      <c r="O18" s="157"/>
      <c r="P18" s="157"/>
      <c r="Q18" s="157">
        <v>2.15</v>
      </c>
      <c r="R18" s="157">
        <v>7.04</v>
      </c>
      <c r="S18" s="157"/>
      <c r="T18" s="157">
        <v>3.52</v>
      </c>
      <c r="U18" s="157"/>
      <c r="V18" s="157">
        <v>3.22</v>
      </c>
      <c r="W18" s="157">
        <v>5.28</v>
      </c>
      <c r="X18" s="157"/>
      <c r="Y18" s="157"/>
      <c r="Z18" s="11">
        <f t="shared" si="0"/>
        <v>48.35</v>
      </c>
      <c r="AA18" s="270">
        <v>0.31</v>
      </c>
      <c r="AB18" s="66"/>
    </row>
    <row r="19" spans="1:28" s="31" customFormat="1" ht="17" x14ac:dyDescent="0.2">
      <c r="A19" s="293"/>
      <c r="B19" s="58" t="s">
        <v>60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1">
        <f t="shared" si="0"/>
        <v>0</v>
      </c>
      <c r="AA19" s="270">
        <v>0.12</v>
      </c>
      <c r="AB19" s="66"/>
    </row>
    <row r="20" spans="1:28" s="31" customFormat="1" ht="17" x14ac:dyDescent="0.2">
      <c r="A20" s="293"/>
      <c r="B20" s="59" t="s">
        <v>61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1">
        <f t="shared" si="0"/>
        <v>0</v>
      </c>
      <c r="AA20" s="270">
        <v>0.27</v>
      </c>
      <c r="AB20" s="66"/>
    </row>
    <row r="21" spans="1:28" s="31" customFormat="1" ht="17" x14ac:dyDescent="0.2">
      <c r="A21" s="293"/>
      <c r="B21" s="57" t="s">
        <v>80</v>
      </c>
      <c r="C21" s="157">
        <v>1.28</v>
      </c>
      <c r="D21" s="157">
        <v>1.02</v>
      </c>
      <c r="E21" s="157">
        <v>1.0900000000000001</v>
      </c>
      <c r="F21" s="157">
        <v>1.56</v>
      </c>
      <c r="G21" s="157">
        <v>0.74</v>
      </c>
      <c r="H21" s="157">
        <v>1.66</v>
      </c>
      <c r="I21" s="157">
        <v>0.92</v>
      </c>
      <c r="J21" s="157">
        <v>1.62</v>
      </c>
      <c r="K21" s="157">
        <v>1.05</v>
      </c>
      <c r="L21" s="157">
        <v>0.98</v>
      </c>
      <c r="M21" s="157">
        <v>1.32</v>
      </c>
      <c r="N21" s="157">
        <v>1.24</v>
      </c>
      <c r="O21" s="157">
        <v>0.99</v>
      </c>
      <c r="P21" s="157">
        <v>1.29</v>
      </c>
      <c r="Q21" s="157">
        <v>0.73</v>
      </c>
      <c r="R21" s="157">
        <v>1.48</v>
      </c>
      <c r="S21" s="157">
        <v>0.86</v>
      </c>
      <c r="T21" s="157">
        <v>1.62</v>
      </c>
      <c r="U21" s="157">
        <v>1.1000000000000001</v>
      </c>
      <c r="V21" s="157">
        <v>0.92</v>
      </c>
      <c r="W21" s="157">
        <v>0.88</v>
      </c>
      <c r="X21" s="157">
        <v>0.9</v>
      </c>
      <c r="Y21" s="157"/>
      <c r="Z21" s="11">
        <f t="shared" si="0"/>
        <v>25.250000000000004</v>
      </c>
      <c r="AA21" s="270">
        <v>0.32</v>
      </c>
      <c r="AB21" s="66"/>
    </row>
    <row r="22" spans="1:28" s="31" customFormat="1" ht="17" x14ac:dyDescent="0.2">
      <c r="A22" s="293"/>
      <c r="B22" s="57" t="s">
        <v>19</v>
      </c>
      <c r="C22" s="157">
        <v>1.02</v>
      </c>
      <c r="D22" s="157">
        <v>1.02</v>
      </c>
      <c r="E22" s="157">
        <v>2.08</v>
      </c>
      <c r="F22" s="157">
        <v>0.88</v>
      </c>
      <c r="G22" s="157">
        <v>0.44</v>
      </c>
      <c r="H22" s="157">
        <v>1.35</v>
      </c>
      <c r="I22" s="157"/>
      <c r="J22" s="157">
        <v>2.86</v>
      </c>
      <c r="K22" s="157">
        <v>1.05</v>
      </c>
      <c r="L22" s="157">
        <v>0.98</v>
      </c>
      <c r="M22" s="157">
        <v>2.4500000000000002</v>
      </c>
      <c r="N22" s="157">
        <v>0.92</v>
      </c>
      <c r="O22" s="157">
        <v>1.8</v>
      </c>
      <c r="P22" s="157">
        <v>0.84</v>
      </c>
      <c r="Q22" s="157">
        <v>0.43</v>
      </c>
      <c r="R22" s="157">
        <v>1.1000000000000001</v>
      </c>
      <c r="S22" s="157">
        <v>1.07</v>
      </c>
      <c r="T22" s="157">
        <v>2.86</v>
      </c>
      <c r="U22" s="157">
        <v>2.64</v>
      </c>
      <c r="V22" s="157">
        <v>1.42</v>
      </c>
      <c r="W22" s="157">
        <v>3.3</v>
      </c>
      <c r="X22" s="157">
        <v>1.1200000000000001</v>
      </c>
      <c r="Y22" s="157"/>
      <c r="Z22" s="11">
        <f t="shared" si="0"/>
        <v>31.630000000000003</v>
      </c>
      <c r="AA22" s="270">
        <v>0.41</v>
      </c>
      <c r="AB22" s="66"/>
    </row>
    <row r="23" spans="1:28" s="31" customFormat="1" ht="17" x14ac:dyDescent="0.2">
      <c r="A23" s="293"/>
      <c r="B23" s="57" t="s">
        <v>20</v>
      </c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>
        <v>2.2000000000000002</v>
      </c>
      <c r="X23" s="157"/>
      <c r="Y23" s="157"/>
      <c r="Z23" s="11">
        <f t="shared" si="0"/>
        <v>2.2000000000000002</v>
      </c>
      <c r="AA23" s="270">
        <v>0.12</v>
      </c>
      <c r="AB23" s="66"/>
    </row>
    <row r="24" spans="1:28" s="31" customFormat="1" ht="17" x14ac:dyDescent="0.2">
      <c r="A24" s="293"/>
      <c r="B24" s="57" t="s">
        <v>21</v>
      </c>
      <c r="C24" s="157"/>
      <c r="D24" s="157"/>
      <c r="E24" s="157">
        <v>3.12</v>
      </c>
      <c r="F24" s="157"/>
      <c r="G24" s="157">
        <v>1.76</v>
      </c>
      <c r="H24" s="157"/>
      <c r="I24" s="157"/>
      <c r="J24" s="157">
        <v>2.2000000000000002</v>
      </c>
      <c r="K24" s="157">
        <v>5.46</v>
      </c>
      <c r="L24" s="157">
        <v>2.46</v>
      </c>
      <c r="M24" s="157"/>
      <c r="N24" s="157"/>
      <c r="O24" s="157">
        <v>22.52</v>
      </c>
      <c r="P24" s="157"/>
      <c r="Q24" s="157">
        <v>2.15</v>
      </c>
      <c r="R24" s="157"/>
      <c r="S24" s="157"/>
      <c r="T24" s="157">
        <v>2.2000000000000002</v>
      </c>
      <c r="U24" s="157">
        <v>5.72</v>
      </c>
      <c r="V24" s="157">
        <v>2</v>
      </c>
      <c r="W24" s="157"/>
      <c r="X24" s="157"/>
      <c r="Y24" s="157"/>
      <c r="Z24" s="11">
        <f t="shared" si="0"/>
        <v>49.589999999999996</v>
      </c>
      <c r="AA24" s="270">
        <v>0.43</v>
      </c>
      <c r="AB24" s="66"/>
    </row>
    <row r="25" spans="1:28" s="31" customFormat="1" ht="17" x14ac:dyDescent="0.2">
      <c r="A25" s="293"/>
      <c r="B25" s="57" t="s">
        <v>79</v>
      </c>
      <c r="C25" s="157"/>
      <c r="D25" s="157">
        <v>2.0299999999999998</v>
      </c>
      <c r="E25" s="157"/>
      <c r="F25" s="157"/>
      <c r="G25" s="157"/>
      <c r="H25" s="157"/>
      <c r="I25" s="157">
        <v>0.5</v>
      </c>
      <c r="J25" s="157">
        <v>2</v>
      </c>
      <c r="K25" s="157">
        <v>0.5</v>
      </c>
      <c r="L25" s="157">
        <v>0.4</v>
      </c>
      <c r="M25" s="157">
        <v>0.5</v>
      </c>
      <c r="N25" s="157">
        <v>0.5</v>
      </c>
      <c r="O25" s="157"/>
      <c r="P25" s="157"/>
      <c r="Q25" s="157">
        <v>0.5</v>
      </c>
      <c r="R25" s="157">
        <v>2</v>
      </c>
      <c r="S25" s="157">
        <v>2.2000000000000002</v>
      </c>
      <c r="T25" s="157">
        <v>0.5</v>
      </c>
      <c r="U25" s="157">
        <v>0.44</v>
      </c>
      <c r="V25" s="157">
        <v>0.46</v>
      </c>
      <c r="W25" s="157">
        <v>0.5</v>
      </c>
      <c r="X25" s="157"/>
      <c r="Y25" s="157"/>
      <c r="Z25" s="11">
        <f t="shared" si="0"/>
        <v>13.03</v>
      </c>
      <c r="AA25" s="270">
        <v>0.18</v>
      </c>
      <c r="AB25" s="66"/>
    </row>
    <row r="26" spans="1:28" s="31" customFormat="1" ht="17" x14ac:dyDescent="0.2">
      <c r="A26" s="293"/>
      <c r="B26" s="57" t="s">
        <v>22</v>
      </c>
      <c r="C26" s="157"/>
      <c r="D26" s="157"/>
      <c r="E26" s="157"/>
      <c r="F26" s="157">
        <v>4</v>
      </c>
      <c r="G26" s="157"/>
      <c r="H26" s="157"/>
      <c r="I26" s="157"/>
      <c r="J26" s="157"/>
      <c r="K26" s="157"/>
      <c r="L26" s="157"/>
      <c r="M26" s="157"/>
      <c r="N26" s="157">
        <v>2.5</v>
      </c>
      <c r="O26" s="157"/>
      <c r="P26" s="157">
        <v>4</v>
      </c>
      <c r="Q26" s="157"/>
      <c r="R26" s="157"/>
      <c r="S26" s="157"/>
      <c r="T26" s="157"/>
      <c r="U26" s="157"/>
      <c r="V26" s="157"/>
      <c r="W26" s="157"/>
      <c r="X26" s="157"/>
      <c r="Y26" s="157"/>
      <c r="Z26" s="11">
        <f t="shared" si="0"/>
        <v>10.5</v>
      </c>
      <c r="AA26" s="270">
        <v>0.34</v>
      </c>
      <c r="AB26" s="66"/>
    </row>
    <row r="27" spans="1:28" s="31" customFormat="1" ht="17" x14ac:dyDescent="0.2">
      <c r="A27" s="293"/>
      <c r="B27" s="57" t="s">
        <v>23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>
        <v>4.4000000000000004</v>
      </c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1">
        <f t="shared" si="0"/>
        <v>4.4000000000000004</v>
      </c>
      <c r="AA27" s="270">
        <v>0.25</v>
      </c>
      <c r="AB27" s="66"/>
    </row>
    <row r="28" spans="1:28" s="31" customFormat="1" ht="17" x14ac:dyDescent="0.2">
      <c r="A28" s="293"/>
      <c r="B28" s="57" t="s">
        <v>24</v>
      </c>
      <c r="C28" s="157"/>
      <c r="D28" s="157">
        <v>0.76</v>
      </c>
      <c r="E28" s="157">
        <v>0.52</v>
      </c>
      <c r="F28" s="157">
        <v>1.54</v>
      </c>
      <c r="G28" s="157"/>
      <c r="H28" s="157"/>
      <c r="I28" s="157">
        <v>1.9</v>
      </c>
      <c r="J28" s="157">
        <v>0.44</v>
      </c>
      <c r="K28" s="157">
        <v>1.89</v>
      </c>
      <c r="L28" s="157">
        <v>0.4</v>
      </c>
      <c r="M28" s="157">
        <v>0.5</v>
      </c>
      <c r="N28" s="157">
        <v>0.7</v>
      </c>
      <c r="O28" s="157">
        <v>0.9</v>
      </c>
      <c r="P28" s="157">
        <v>0.63</v>
      </c>
      <c r="Q28" s="157"/>
      <c r="R28" s="157">
        <v>1</v>
      </c>
      <c r="S28" s="157">
        <v>0.6</v>
      </c>
      <c r="T28" s="157">
        <v>0.44</v>
      </c>
      <c r="U28" s="157">
        <v>0.5</v>
      </c>
      <c r="V28" s="157">
        <v>0.46</v>
      </c>
      <c r="W28" s="157">
        <v>0.5</v>
      </c>
      <c r="X28" s="157">
        <v>0.5</v>
      </c>
      <c r="Y28" s="157"/>
      <c r="Z28" s="11">
        <f t="shared" si="0"/>
        <v>14.180000000000001</v>
      </c>
      <c r="AA28" s="270">
        <v>0.3</v>
      </c>
      <c r="AB28" s="66"/>
    </row>
    <row r="29" spans="1:28" s="31" customFormat="1" ht="17" x14ac:dyDescent="0.2">
      <c r="A29" s="293"/>
      <c r="B29" s="57" t="s">
        <v>85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1">
        <f t="shared" si="0"/>
        <v>0</v>
      </c>
      <c r="AA29" s="270">
        <v>0.24</v>
      </c>
      <c r="AB29" s="66"/>
    </row>
    <row r="30" spans="1:28" s="31" customFormat="1" ht="17" x14ac:dyDescent="0.2">
      <c r="A30" s="293"/>
      <c r="B30" s="60" t="s">
        <v>83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1">
        <f t="shared" si="0"/>
        <v>0</v>
      </c>
      <c r="AA30" s="270">
        <v>0.17</v>
      </c>
      <c r="AB30" s="66"/>
    </row>
    <row r="31" spans="1:28" s="31" customFormat="1" ht="17" x14ac:dyDescent="0.2">
      <c r="A31" s="293"/>
      <c r="B31" s="60" t="s">
        <v>87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1">
        <f t="shared" si="0"/>
        <v>0</v>
      </c>
      <c r="AA31" s="270">
        <v>0.23</v>
      </c>
      <c r="AB31" s="66"/>
    </row>
    <row r="32" spans="1:28" s="31" customFormat="1" ht="17" x14ac:dyDescent="0.2">
      <c r="A32" s="293"/>
      <c r="B32" s="61" t="s">
        <v>62</v>
      </c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1">
        <f t="shared" si="0"/>
        <v>0</v>
      </c>
      <c r="AA32" s="270">
        <v>0.97</v>
      </c>
      <c r="AB32" s="66"/>
    </row>
    <row r="33" spans="1:28" s="31" customFormat="1" ht="17" x14ac:dyDescent="0.2">
      <c r="A33" s="293"/>
      <c r="B33" s="61" t="s">
        <v>56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1">
        <f t="shared" si="0"/>
        <v>0</v>
      </c>
      <c r="AA33" s="270">
        <v>0.2</v>
      </c>
      <c r="AB33" s="66"/>
    </row>
    <row r="34" spans="1:28" s="31" customFormat="1" ht="17" x14ac:dyDescent="0.2">
      <c r="A34" s="293"/>
      <c r="B34" s="61" t="s">
        <v>47</v>
      </c>
      <c r="C34" s="159"/>
      <c r="D34" s="159"/>
      <c r="E34" s="159">
        <v>1</v>
      </c>
      <c r="F34" s="159"/>
      <c r="G34" s="159"/>
      <c r="H34" s="159"/>
      <c r="I34" s="159"/>
      <c r="J34" s="159">
        <v>1</v>
      </c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1">
        <f t="shared" si="0"/>
        <v>2</v>
      </c>
      <c r="AA34" s="270">
        <v>0.12</v>
      </c>
      <c r="AB34" s="66"/>
    </row>
    <row r="35" spans="1:28" s="31" customFormat="1" ht="17" x14ac:dyDescent="0.2">
      <c r="A35" s="293"/>
      <c r="B35" s="61" t="s">
        <v>84</v>
      </c>
      <c r="C35" s="159"/>
      <c r="D35" s="159"/>
      <c r="E35" s="159"/>
      <c r="F35" s="159">
        <v>5</v>
      </c>
      <c r="G35" s="159"/>
      <c r="H35" s="159"/>
      <c r="I35" s="159"/>
      <c r="J35" s="159"/>
      <c r="K35" s="159"/>
      <c r="L35" s="159"/>
      <c r="M35" s="159"/>
      <c r="N35" s="159"/>
      <c r="O35" s="159"/>
      <c r="P35" s="159">
        <v>5</v>
      </c>
      <c r="Q35" s="159"/>
      <c r="R35" s="159"/>
      <c r="S35" s="159"/>
      <c r="T35" s="159"/>
      <c r="U35" s="159"/>
      <c r="V35" s="159"/>
      <c r="W35" s="159"/>
      <c r="X35" s="159"/>
      <c r="Y35" s="159"/>
      <c r="Z35" s="11">
        <f t="shared" si="0"/>
        <v>10</v>
      </c>
      <c r="AA35" s="270">
        <v>0.33</v>
      </c>
      <c r="AB35" s="66"/>
    </row>
    <row r="36" spans="1:28" s="31" customFormat="1" ht="17" x14ac:dyDescent="0.2">
      <c r="A36" s="293"/>
      <c r="B36" s="61" t="s">
        <v>48</v>
      </c>
      <c r="C36" s="159">
        <v>0.68</v>
      </c>
      <c r="D36" s="159">
        <v>0.68</v>
      </c>
      <c r="E36" s="159"/>
      <c r="F36" s="159">
        <v>0.68</v>
      </c>
      <c r="G36" s="159"/>
      <c r="H36" s="159"/>
      <c r="I36" s="159">
        <v>0.68</v>
      </c>
      <c r="J36" s="159">
        <v>0.68</v>
      </c>
      <c r="K36" s="159">
        <v>0.68</v>
      </c>
      <c r="L36" s="159"/>
      <c r="M36" s="159">
        <v>0.68</v>
      </c>
      <c r="N36" s="159">
        <v>0.68</v>
      </c>
      <c r="O36" s="159"/>
      <c r="P36" s="159">
        <v>0.68</v>
      </c>
      <c r="Q36" s="159"/>
      <c r="R36" s="159"/>
      <c r="S36" s="159">
        <v>0.68</v>
      </c>
      <c r="T36" s="159">
        <v>0.68</v>
      </c>
      <c r="U36" s="159">
        <v>0.68</v>
      </c>
      <c r="V36" s="159">
        <v>0.68</v>
      </c>
      <c r="W36" s="159">
        <v>0.68</v>
      </c>
      <c r="X36" s="159"/>
      <c r="Y36" s="159"/>
      <c r="Z36" s="11">
        <f t="shared" si="0"/>
        <v>9.5199999999999978</v>
      </c>
      <c r="AA36" s="270">
        <v>0.19</v>
      </c>
      <c r="AB36" s="66"/>
    </row>
    <row r="37" spans="1:28" s="31" customFormat="1" ht="17" x14ac:dyDescent="0.2">
      <c r="A37" s="293"/>
      <c r="B37" s="62" t="s">
        <v>54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1">
        <f t="shared" si="0"/>
        <v>0</v>
      </c>
      <c r="AA37" s="270">
        <v>0.28999999999999998</v>
      </c>
      <c r="AB37" s="66"/>
    </row>
    <row r="38" spans="1:28" s="31" customFormat="1" ht="17" x14ac:dyDescent="0.2">
      <c r="A38" s="293"/>
      <c r="B38" s="62" t="s">
        <v>55</v>
      </c>
      <c r="C38" s="160">
        <v>0.56000000000000005</v>
      </c>
      <c r="D38" s="160">
        <v>0.55000000000000004</v>
      </c>
      <c r="E38" s="160"/>
      <c r="F38" s="160"/>
      <c r="G38" s="160"/>
      <c r="H38" s="160"/>
      <c r="I38" s="160">
        <v>0.92</v>
      </c>
      <c r="J38" s="160">
        <v>0.5</v>
      </c>
      <c r="K38" s="160">
        <v>0.57999999999999996</v>
      </c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>
        <v>0.5</v>
      </c>
      <c r="X38" s="160"/>
      <c r="Y38" s="160"/>
      <c r="Z38" s="11">
        <f t="shared" si="0"/>
        <v>3.6100000000000003</v>
      </c>
      <c r="AA38" s="270">
        <v>0.16</v>
      </c>
      <c r="AB38" s="66"/>
    </row>
    <row r="39" spans="1:28" s="31" customFormat="1" ht="17" x14ac:dyDescent="0.2">
      <c r="A39" s="293"/>
      <c r="B39" s="61" t="s">
        <v>63</v>
      </c>
      <c r="C39" s="159"/>
      <c r="D39" s="159"/>
      <c r="E39" s="159"/>
      <c r="F39" s="159"/>
      <c r="G39" s="159"/>
      <c r="H39" s="159">
        <v>0.3</v>
      </c>
      <c r="I39" s="159">
        <v>0.92</v>
      </c>
      <c r="J39" s="159">
        <v>0.5</v>
      </c>
      <c r="K39" s="159">
        <v>0.3</v>
      </c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>
        <v>0.5</v>
      </c>
      <c r="X39" s="159"/>
      <c r="Y39" s="159"/>
      <c r="Z39" s="11">
        <f t="shared" si="0"/>
        <v>2.52</v>
      </c>
      <c r="AA39" s="270">
        <v>0.14000000000000001</v>
      </c>
      <c r="AB39" s="66"/>
    </row>
    <row r="40" spans="1:28" s="31" customFormat="1" ht="17" x14ac:dyDescent="0.2">
      <c r="A40" s="293"/>
      <c r="B40" s="61" t="s">
        <v>82</v>
      </c>
      <c r="C40" s="159"/>
      <c r="D40" s="159">
        <v>0.15</v>
      </c>
      <c r="E40" s="159">
        <v>0.15</v>
      </c>
      <c r="F40" s="159">
        <v>0.15</v>
      </c>
      <c r="G40" s="159">
        <v>0.1</v>
      </c>
      <c r="H40" s="159"/>
      <c r="I40" s="159"/>
      <c r="J40" s="159"/>
      <c r="K40" s="159"/>
      <c r="L40" s="159"/>
      <c r="M40" s="159">
        <v>0.14000000000000001</v>
      </c>
      <c r="N40" s="159"/>
      <c r="O40" s="159">
        <v>0.13</v>
      </c>
      <c r="P40" s="159"/>
      <c r="Q40" s="159"/>
      <c r="R40" s="159"/>
      <c r="S40" s="159"/>
      <c r="T40" s="159">
        <v>0.13</v>
      </c>
      <c r="U40" s="159"/>
      <c r="V40" s="159"/>
      <c r="W40" s="159">
        <v>0.13</v>
      </c>
      <c r="X40" s="159"/>
      <c r="Y40" s="159"/>
      <c r="Z40" s="11">
        <f t="shared" si="0"/>
        <v>1.08</v>
      </c>
      <c r="AA40" s="270">
        <v>0.28000000000000003</v>
      </c>
      <c r="AB40" s="66"/>
    </row>
    <row r="41" spans="1:28" s="31" customFormat="1" ht="17" x14ac:dyDescent="0.2">
      <c r="A41" s="293"/>
      <c r="B41" s="61" t="s">
        <v>81</v>
      </c>
      <c r="C41" s="159"/>
      <c r="D41" s="159"/>
      <c r="E41" s="159"/>
      <c r="F41" s="159"/>
      <c r="G41" s="159"/>
      <c r="H41" s="159">
        <v>0.13</v>
      </c>
      <c r="I41" s="159">
        <v>0.09</v>
      </c>
      <c r="J41" s="159">
        <v>0.13</v>
      </c>
      <c r="K41" s="159">
        <v>0.12</v>
      </c>
      <c r="L41" s="159">
        <v>7.0000000000000007E-2</v>
      </c>
      <c r="M41" s="159"/>
      <c r="N41" s="159">
        <v>0.09</v>
      </c>
      <c r="O41" s="159"/>
      <c r="P41" s="159">
        <v>0.12</v>
      </c>
      <c r="Q41" s="159">
        <v>0.12</v>
      </c>
      <c r="R41" s="159">
        <v>0.13</v>
      </c>
      <c r="S41" s="159">
        <v>0.13</v>
      </c>
      <c r="T41" s="159"/>
      <c r="U41" s="159">
        <v>0.14000000000000001</v>
      </c>
      <c r="V41" s="159"/>
      <c r="W41" s="159"/>
      <c r="X41" s="159"/>
      <c r="Y41" s="159"/>
      <c r="Z41" s="11">
        <f t="shared" si="0"/>
        <v>1.27</v>
      </c>
      <c r="AA41" s="270">
        <v>0.41</v>
      </c>
      <c r="AB41" s="66"/>
    </row>
    <row r="42" spans="1:28" s="31" customFormat="1" ht="17" x14ac:dyDescent="0.2">
      <c r="A42" s="293"/>
      <c r="B42" s="61" t="s">
        <v>64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1">
        <f t="shared" si="0"/>
        <v>0</v>
      </c>
      <c r="AA42" s="270">
        <v>0.24</v>
      </c>
      <c r="AB42" s="66"/>
    </row>
    <row r="43" spans="1:28" s="31" customFormat="1" ht="17" x14ac:dyDescent="0.2">
      <c r="A43" s="293"/>
      <c r="B43" s="61" t="s">
        <v>65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1">
        <f t="shared" si="0"/>
        <v>0</v>
      </c>
      <c r="AA43" s="270">
        <v>1.37</v>
      </c>
      <c r="AB43" s="66"/>
    </row>
    <row r="44" spans="1:28" s="31" customFormat="1" ht="17" x14ac:dyDescent="0.2">
      <c r="A44" s="293"/>
      <c r="B44" s="58" t="s">
        <v>57</v>
      </c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1">
        <f t="shared" si="0"/>
        <v>0</v>
      </c>
      <c r="AA44" s="270">
        <v>0.3</v>
      </c>
      <c r="AB44" s="66"/>
    </row>
    <row r="45" spans="1:28" s="21" customFormat="1" ht="17" x14ac:dyDescent="0.2">
      <c r="A45" s="294">
        <v>3</v>
      </c>
      <c r="B45" s="63" t="s">
        <v>2</v>
      </c>
      <c r="C45" s="161">
        <f>SUM(C46:C61)</f>
        <v>9</v>
      </c>
      <c r="D45" s="161">
        <f t="shared" ref="D45:Y45" si="3">SUM(D46:D61)</f>
        <v>8</v>
      </c>
      <c r="E45" s="161">
        <f t="shared" si="3"/>
        <v>9.6</v>
      </c>
      <c r="F45" s="161">
        <f t="shared" si="3"/>
        <v>7.26</v>
      </c>
      <c r="G45" s="161">
        <f t="shared" si="3"/>
        <v>8.44</v>
      </c>
      <c r="H45" s="161">
        <f t="shared" si="3"/>
        <v>8.25</v>
      </c>
      <c r="I45" s="161">
        <f t="shared" si="3"/>
        <v>9.6499999999999986</v>
      </c>
      <c r="J45" s="161">
        <f t="shared" si="3"/>
        <v>6.8199999999999994</v>
      </c>
      <c r="K45" s="161">
        <f t="shared" si="3"/>
        <v>9.0300000000000011</v>
      </c>
      <c r="L45" s="161">
        <f t="shared" si="3"/>
        <v>10.93</v>
      </c>
      <c r="M45" s="161">
        <f t="shared" si="3"/>
        <v>11.47</v>
      </c>
      <c r="N45" s="161">
        <f t="shared" si="3"/>
        <v>9.66</v>
      </c>
      <c r="O45" s="161">
        <f t="shared" si="3"/>
        <v>9</v>
      </c>
      <c r="P45" s="161">
        <f t="shared" si="3"/>
        <v>11.26</v>
      </c>
      <c r="Q45" s="161">
        <f t="shared" si="3"/>
        <v>9.43</v>
      </c>
      <c r="R45" s="161">
        <f t="shared" si="3"/>
        <v>11.2</v>
      </c>
      <c r="S45" s="161">
        <f t="shared" si="3"/>
        <v>8.6</v>
      </c>
      <c r="T45" s="161">
        <f t="shared" si="3"/>
        <v>11.5</v>
      </c>
      <c r="U45" s="161">
        <f t="shared" si="3"/>
        <v>10.34</v>
      </c>
      <c r="V45" s="161">
        <f t="shared" si="3"/>
        <v>11.76</v>
      </c>
      <c r="W45" s="161">
        <f t="shared" si="3"/>
        <v>7.42</v>
      </c>
      <c r="X45" s="161">
        <f t="shared" si="3"/>
        <v>8.25</v>
      </c>
      <c r="Y45" s="161">
        <f t="shared" si="3"/>
        <v>0</v>
      </c>
      <c r="Z45" s="22">
        <f t="shared" si="0"/>
        <v>206.86999999999995</v>
      </c>
      <c r="AA45" s="272"/>
      <c r="AB45" s="64"/>
    </row>
    <row r="46" spans="1:28" s="168" customFormat="1" ht="17" x14ac:dyDescent="0.2">
      <c r="A46" s="295"/>
      <c r="B46" s="60" t="s">
        <v>27</v>
      </c>
      <c r="C46" s="162"/>
      <c r="D46" s="162">
        <v>7.65</v>
      </c>
      <c r="E46" s="162"/>
      <c r="F46" s="162">
        <v>7.26</v>
      </c>
      <c r="G46" s="162"/>
      <c r="H46" s="162"/>
      <c r="I46" s="162">
        <v>9.1999999999999993</v>
      </c>
      <c r="J46" s="162">
        <v>6.6</v>
      </c>
      <c r="K46" s="162">
        <v>8.4</v>
      </c>
      <c r="L46" s="162">
        <v>2.5</v>
      </c>
      <c r="M46" s="162">
        <v>1.22</v>
      </c>
      <c r="N46" s="162">
        <v>9.1999999999999993</v>
      </c>
      <c r="O46" s="162">
        <v>9</v>
      </c>
      <c r="P46" s="162">
        <v>1.26</v>
      </c>
      <c r="Q46" s="162">
        <v>0.43</v>
      </c>
      <c r="R46" s="162">
        <v>2.2000000000000002</v>
      </c>
      <c r="S46" s="162">
        <v>8.6</v>
      </c>
      <c r="T46" s="162">
        <v>2.2000000000000002</v>
      </c>
      <c r="U46" s="162">
        <v>9.68</v>
      </c>
      <c r="V46" s="162">
        <v>2.2999999999999998</v>
      </c>
      <c r="W46" s="162"/>
      <c r="X46" s="162"/>
      <c r="Y46" s="162"/>
      <c r="Z46" s="24">
        <f t="shared" si="0"/>
        <v>87.7</v>
      </c>
      <c r="AA46" s="273">
        <v>0.47</v>
      </c>
      <c r="AB46" s="167"/>
    </row>
    <row r="47" spans="1:28" s="168" customFormat="1" ht="17" x14ac:dyDescent="0.2">
      <c r="A47" s="295"/>
      <c r="B47" s="60" t="s">
        <v>28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24">
        <f t="shared" si="0"/>
        <v>0</v>
      </c>
      <c r="AA47" s="273">
        <v>0.59</v>
      </c>
      <c r="AB47" s="167"/>
    </row>
    <row r="48" spans="1:28" s="168" customFormat="1" ht="17" x14ac:dyDescent="0.2">
      <c r="A48" s="295"/>
      <c r="B48" s="60" t="s">
        <v>29</v>
      </c>
      <c r="C48" s="283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24">
        <f t="shared" si="0"/>
        <v>0</v>
      </c>
      <c r="AA48" s="273">
        <v>0.57999999999999996</v>
      </c>
      <c r="AB48" s="167"/>
    </row>
    <row r="49" spans="1:28" s="168" customFormat="1" ht="17" x14ac:dyDescent="0.2">
      <c r="A49" s="295"/>
      <c r="B49" s="60" t="s">
        <v>30</v>
      </c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24">
        <f t="shared" si="0"/>
        <v>0</v>
      </c>
      <c r="AA49" s="273">
        <v>0.56999999999999995</v>
      </c>
      <c r="AB49" s="167"/>
    </row>
    <row r="50" spans="1:28" s="168" customFormat="1" ht="17" x14ac:dyDescent="0.2">
      <c r="A50" s="295"/>
      <c r="B50" s="60" t="s">
        <v>88</v>
      </c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24">
        <f t="shared" si="0"/>
        <v>0</v>
      </c>
      <c r="AA50" s="273">
        <v>0.39</v>
      </c>
      <c r="AB50" s="167"/>
    </row>
    <row r="51" spans="1:28" s="168" customFormat="1" ht="17" x14ac:dyDescent="0.2">
      <c r="A51" s="295"/>
      <c r="B51" s="60" t="s">
        <v>31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>
        <v>6</v>
      </c>
      <c r="Y51" s="162"/>
      <c r="Z51" s="24">
        <f t="shared" si="0"/>
        <v>6</v>
      </c>
      <c r="AA51" s="273">
        <v>0.48</v>
      </c>
      <c r="AB51" s="167"/>
    </row>
    <row r="52" spans="1:28" s="168" customFormat="1" ht="17" x14ac:dyDescent="0.2">
      <c r="A52" s="295"/>
      <c r="B52" s="60" t="s">
        <v>32</v>
      </c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24">
        <f t="shared" si="0"/>
        <v>0</v>
      </c>
      <c r="AA52" s="273">
        <v>0.69</v>
      </c>
      <c r="AB52" s="167"/>
    </row>
    <row r="53" spans="1:28" s="168" customFormat="1" ht="17" x14ac:dyDescent="0.2">
      <c r="A53" s="295"/>
      <c r="B53" s="60" t="s">
        <v>36</v>
      </c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>
        <v>5</v>
      </c>
      <c r="X53" s="162"/>
      <c r="Y53" s="162"/>
      <c r="Z53" s="24">
        <f t="shared" si="0"/>
        <v>5</v>
      </c>
      <c r="AA53" s="273">
        <v>0.61</v>
      </c>
      <c r="AB53" s="167"/>
    </row>
    <row r="54" spans="1:28" s="168" customFormat="1" ht="17" x14ac:dyDescent="0.2">
      <c r="A54" s="295"/>
      <c r="B54" s="60" t="s">
        <v>37</v>
      </c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>
        <v>2.2000000000000002</v>
      </c>
      <c r="X54" s="162">
        <v>2.25</v>
      </c>
      <c r="Y54" s="162"/>
      <c r="Z54" s="24">
        <f t="shared" si="0"/>
        <v>4.45</v>
      </c>
      <c r="AA54" s="273">
        <v>0.47</v>
      </c>
      <c r="AB54" s="167"/>
    </row>
    <row r="55" spans="1:28" s="168" customFormat="1" ht="17" x14ac:dyDescent="0.2">
      <c r="A55" s="295"/>
      <c r="B55" s="60" t="s">
        <v>33</v>
      </c>
      <c r="C55" s="162"/>
      <c r="D55" s="162">
        <v>0.35</v>
      </c>
      <c r="E55" s="162"/>
      <c r="F55" s="162"/>
      <c r="G55" s="162">
        <v>0.44</v>
      </c>
      <c r="H55" s="162">
        <v>0.25</v>
      </c>
      <c r="I55" s="162">
        <v>0.45</v>
      </c>
      <c r="J55" s="162">
        <v>0.22</v>
      </c>
      <c r="K55" s="162">
        <v>0.63</v>
      </c>
      <c r="L55" s="162">
        <v>0.43</v>
      </c>
      <c r="M55" s="162">
        <v>0.25</v>
      </c>
      <c r="N55" s="162">
        <v>0.46</v>
      </c>
      <c r="O55" s="162"/>
      <c r="P55" s="162"/>
      <c r="Q55" s="162"/>
      <c r="R55" s="162"/>
      <c r="S55" s="162"/>
      <c r="T55" s="162">
        <v>0.3</v>
      </c>
      <c r="U55" s="162">
        <v>0.66</v>
      </c>
      <c r="V55" s="162">
        <v>0.46</v>
      </c>
      <c r="W55" s="162">
        <v>0.22</v>
      </c>
      <c r="X55" s="162"/>
      <c r="Y55" s="162"/>
      <c r="Z55" s="24">
        <f t="shared" si="0"/>
        <v>5.1199999999999992</v>
      </c>
      <c r="AA55" s="273">
        <v>0.28999999999999998</v>
      </c>
      <c r="AB55" s="167"/>
    </row>
    <row r="56" spans="1:28" s="168" customFormat="1" ht="17" x14ac:dyDescent="0.2">
      <c r="A56" s="295"/>
      <c r="B56" s="60" t="s">
        <v>34</v>
      </c>
      <c r="C56" s="162"/>
      <c r="D56" s="162"/>
      <c r="E56" s="162">
        <v>9.6</v>
      </c>
      <c r="F56" s="162"/>
      <c r="G56" s="162">
        <v>8</v>
      </c>
      <c r="H56" s="162"/>
      <c r="I56" s="162"/>
      <c r="J56" s="162"/>
      <c r="K56" s="162"/>
      <c r="L56" s="162"/>
      <c r="M56" s="162">
        <v>10</v>
      </c>
      <c r="N56" s="162"/>
      <c r="O56" s="162"/>
      <c r="P56" s="162">
        <v>10</v>
      </c>
      <c r="Q56" s="162"/>
      <c r="R56" s="162">
        <v>9</v>
      </c>
      <c r="S56" s="162"/>
      <c r="T56" s="162">
        <v>9</v>
      </c>
      <c r="U56" s="162"/>
      <c r="V56" s="162"/>
      <c r="W56" s="162"/>
      <c r="X56" s="162"/>
      <c r="Y56" s="162"/>
      <c r="Z56" s="24">
        <f t="shared" si="0"/>
        <v>55.6</v>
      </c>
      <c r="AA56" s="273">
        <v>0.47</v>
      </c>
      <c r="AB56" s="167"/>
    </row>
    <row r="57" spans="1:28" s="168" customFormat="1" ht="17" x14ac:dyDescent="0.2">
      <c r="A57" s="295"/>
      <c r="B57" s="60" t="s">
        <v>89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24">
        <f t="shared" si="0"/>
        <v>0</v>
      </c>
      <c r="AA57" s="273">
        <v>0.38</v>
      </c>
      <c r="AB57" s="167"/>
    </row>
    <row r="58" spans="1:28" s="168" customFormat="1" ht="17" x14ac:dyDescent="0.2">
      <c r="A58" s="295"/>
      <c r="B58" s="60" t="s">
        <v>35</v>
      </c>
      <c r="C58" s="162">
        <v>9</v>
      </c>
      <c r="D58" s="162"/>
      <c r="E58" s="162"/>
      <c r="F58" s="162"/>
      <c r="G58" s="162"/>
      <c r="H58" s="162">
        <v>8</v>
      </c>
      <c r="I58" s="162"/>
      <c r="J58" s="162"/>
      <c r="K58" s="162"/>
      <c r="L58" s="162">
        <v>8</v>
      </c>
      <c r="M58" s="162"/>
      <c r="N58" s="162"/>
      <c r="O58" s="162"/>
      <c r="P58" s="162"/>
      <c r="Q58" s="162">
        <v>9</v>
      </c>
      <c r="R58" s="162"/>
      <c r="S58" s="162"/>
      <c r="T58" s="162"/>
      <c r="U58" s="162"/>
      <c r="V58" s="162">
        <v>9</v>
      </c>
      <c r="W58" s="162"/>
      <c r="X58" s="162"/>
      <c r="Y58" s="162"/>
      <c r="Z58" s="24">
        <f t="shared" si="0"/>
        <v>43</v>
      </c>
      <c r="AA58" s="273">
        <v>0.89</v>
      </c>
      <c r="AB58" s="167"/>
    </row>
    <row r="59" spans="1:28" s="31" customFormat="1" ht="17" x14ac:dyDescent="0.2">
      <c r="A59" s="295"/>
      <c r="B59" s="60" t="s">
        <v>90</v>
      </c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1">
        <f t="shared" si="0"/>
        <v>0</v>
      </c>
      <c r="AA59" s="274">
        <v>1.6</v>
      </c>
      <c r="AB59" s="66"/>
    </row>
    <row r="60" spans="1:28" s="31" customFormat="1" ht="17" x14ac:dyDescent="0.2">
      <c r="A60" s="295"/>
      <c r="B60" s="57" t="s">
        <v>91</v>
      </c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1">
        <f t="shared" si="0"/>
        <v>0</v>
      </c>
      <c r="AA60" s="274">
        <v>0.61</v>
      </c>
      <c r="AB60" s="66"/>
    </row>
    <row r="61" spans="1:28" s="31" customFormat="1" ht="17" x14ac:dyDescent="0.2">
      <c r="A61" s="296"/>
      <c r="B61" s="57" t="s">
        <v>92</v>
      </c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1">
        <f t="shared" si="0"/>
        <v>0</v>
      </c>
      <c r="AA61" s="274">
        <v>0.7</v>
      </c>
      <c r="AB61" s="66"/>
    </row>
    <row r="62" spans="1:28" s="32" customFormat="1" ht="17" x14ac:dyDescent="0.2">
      <c r="A62" s="260">
        <v>4</v>
      </c>
      <c r="B62" s="19" t="s">
        <v>110</v>
      </c>
      <c r="C62" s="165"/>
      <c r="D62" s="165"/>
      <c r="E62" s="165">
        <v>10</v>
      </c>
      <c r="F62" s="165">
        <v>9</v>
      </c>
      <c r="G62" s="165"/>
      <c r="H62" s="165"/>
      <c r="I62" s="165"/>
      <c r="J62" s="165"/>
      <c r="K62" s="165">
        <v>9</v>
      </c>
      <c r="L62" s="165"/>
      <c r="M62" s="165"/>
      <c r="N62" s="165"/>
      <c r="O62" s="165">
        <v>8</v>
      </c>
      <c r="P62" s="165"/>
      <c r="Q62" s="165"/>
      <c r="R62" s="165"/>
      <c r="S62" s="165"/>
      <c r="T62" s="165">
        <v>8</v>
      </c>
      <c r="U62" s="165"/>
      <c r="V62" s="165"/>
      <c r="W62" s="165"/>
      <c r="X62" s="165"/>
      <c r="Y62" s="165"/>
      <c r="Z62" s="10">
        <f t="shared" si="0"/>
        <v>44</v>
      </c>
      <c r="AA62" s="271">
        <v>0.27</v>
      </c>
      <c r="AB62" s="65"/>
    </row>
    <row r="63" spans="1:28" ht="17" x14ac:dyDescent="0.2">
      <c r="A63" s="285">
        <v>5</v>
      </c>
      <c r="B63" s="19" t="s">
        <v>108</v>
      </c>
      <c r="C63" s="69">
        <f>C64+C68</f>
        <v>27.5</v>
      </c>
      <c r="D63" s="69">
        <f t="shared" ref="D63:Z63" si="4">D64+D68</f>
        <v>20.5</v>
      </c>
      <c r="E63" s="69">
        <f t="shared" si="4"/>
        <v>17.170000000000002</v>
      </c>
      <c r="F63" s="69">
        <f t="shared" si="4"/>
        <v>4.07</v>
      </c>
      <c r="G63" s="69">
        <f t="shared" si="4"/>
        <v>19.5</v>
      </c>
      <c r="H63" s="69">
        <f t="shared" si="4"/>
        <v>24.5</v>
      </c>
      <c r="I63" s="69">
        <f t="shared" si="4"/>
        <v>19.5</v>
      </c>
      <c r="J63" s="69">
        <f t="shared" si="4"/>
        <v>16.16</v>
      </c>
      <c r="K63" s="69">
        <f t="shared" si="4"/>
        <v>1.1299999999999999</v>
      </c>
      <c r="L63" s="69">
        <f t="shared" si="4"/>
        <v>19.5</v>
      </c>
      <c r="M63" s="69">
        <f t="shared" si="4"/>
        <v>26.5</v>
      </c>
      <c r="N63" s="69">
        <f t="shared" si="4"/>
        <v>19.5</v>
      </c>
      <c r="O63" s="69">
        <f t="shared" si="4"/>
        <v>16.170000000000002</v>
      </c>
      <c r="P63" s="69">
        <f t="shared" si="4"/>
        <v>4.04</v>
      </c>
      <c r="Q63" s="69">
        <f t="shared" si="4"/>
        <v>19</v>
      </c>
      <c r="R63" s="69">
        <f t="shared" si="4"/>
        <v>23.5</v>
      </c>
      <c r="S63" s="69">
        <f t="shared" si="4"/>
        <v>19</v>
      </c>
      <c r="T63" s="69">
        <f t="shared" si="4"/>
        <v>16.16</v>
      </c>
      <c r="U63" s="69">
        <f t="shared" si="4"/>
        <v>4.1400000000000006</v>
      </c>
      <c r="V63" s="69">
        <f t="shared" si="4"/>
        <v>20.5</v>
      </c>
      <c r="W63" s="69">
        <f t="shared" si="4"/>
        <v>24</v>
      </c>
      <c r="X63" s="69">
        <f t="shared" si="4"/>
        <v>19</v>
      </c>
      <c r="Y63" s="69">
        <f t="shared" si="4"/>
        <v>0</v>
      </c>
      <c r="Z63" s="10">
        <f t="shared" si="4"/>
        <v>381.04</v>
      </c>
      <c r="AA63" s="271"/>
      <c r="AB63" s="18"/>
    </row>
    <row r="64" spans="1:28" ht="17" x14ac:dyDescent="0.2">
      <c r="A64" s="286"/>
      <c r="B64" s="19" t="s">
        <v>113</v>
      </c>
      <c r="C64" s="69">
        <f>SUM(C65:C67)</f>
        <v>27</v>
      </c>
      <c r="D64" s="69">
        <f t="shared" ref="D64:Z64" si="5">SUM(D65:D67)</f>
        <v>15</v>
      </c>
      <c r="E64" s="69">
        <f t="shared" si="5"/>
        <v>16</v>
      </c>
      <c r="F64" s="69">
        <f t="shared" si="5"/>
        <v>3</v>
      </c>
      <c r="G64" s="69">
        <f t="shared" si="5"/>
        <v>15</v>
      </c>
      <c r="H64" s="69">
        <f t="shared" si="5"/>
        <v>24</v>
      </c>
      <c r="I64" s="69">
        <f t="shared" si="5"/>
        <v>15</v>
      </c>
      <c r="J64" s="69">
        <f t="shared" si="5"/>
        <v>15</v>
      </c>
      <c r="K64" s="69">
        <f t="shared" si="5"/>
        <v>0</v>
      </c>
      <c r="L64" s="69">
        <f t="shared" si="5"/>
        <v>15</v>
      </c>
      <c r="M64" s="69">
        <f t="shared" si="5"/>
        <v>26</v>
      </c>
      <c r="N64" s="69">
        <f t="shared" si="5"/>
        <v>15</v>
      </c>
      <c r="O64" s="69">
        <f t="shared" si="5"/>
        <v>15</v>
      </c>
      <c r="P64" s="69">
        <f t="shared" si="5"/>
        <v>3</v>
      </c>
      <c r="Q64" s="69">
        <f t="shared" si="5"/>
        <v>14.5</v>
      </c>
      <c r="R64" s="69">
        <f t="shared" si="5"/>
        <v>23</v>
      </c>
      <c r="S64" s="69">
        <f t="shared" si="5"/>
        <v>14.5</v>
      </c>
      <c r="T64" s="69">
        <f t="shared" si="5"/>
        <v>15</v>
      </c>
      <c r="U64" s="69">
        <f t="shared" si="5"/>
        <v>3</v>
      </c>
      <c r="V64" s="69">
        <f t="shared" si="5"/>
        <v>15</v>
      </c>
      <c r="W64" s="69">
        <f t="shared" si="5"/>
        <v>23.5</v>
      </c>
      <c r="X64" s="69">
        <f t="shared" si="5"/>
        <v>14.5</v>
      </c>
      <c r="Y64" s="69">
        <f t="shared" si="5"/>
        <v>0</v>
      </c>
      <c r="Z64" s="10">
        <f t="shared" si="5"/>
        <v>327</v>
      </c>
      <c r="AA64" s="271"/>
      <c r="AB64" s="18"/>
    </row>
    <row r="65" spans="1:28" s="31" customFormat="1" ht="17" x14ac:dyDescent="0.2">
      <c r="A65" s="286"/>
      <c r="B65" s="57" t="s">
        <v>42</v>
      </c>
      <c r="C65" s="156">
        <v>17</v>
      </c>
      <c r="D65" s="156">
        <v>7</v>
      </c>
      <c r="E65" s="156">
        <v>16</v>
      </c>
      <c r="F65" s="156">
        <v>3</v>
      </c>
      <c r="G65" s="156">
        <v>7</v>
      </c>
      <c r="H65" s="156">
        <v>16</v>
      </c>
      <c r="I65" s="156">
        <v>7</v>
      </c>
      <c r="J65" s="156">
        <v>15</v>
      </c>
      <c r="K65" s="156"/>
      <c r="L65" s="156">
        <v>7</v>
      </c>
      <c r="M65" s="156">
        <v>17</v>
      </c>
      <c r="N65" s="156">
        <v>7</v>
      </c>
      <c r="O65" s="156">
        <v>15</v>
      </c>
      <c r="P65" s="156">
        <v>3</v>
      </c>
      <c r="Q65" s="156">
        <v>7</v>
      </c>
      <c r="R65" s="156">
        <v>16</v>
      </c>
      <c r="S65" s="156">
        <v>7</v>
      </c>
      <c r="T65" s="156">
        <v>15</v>
      </c>
      <c r="U65" s="156">
        <v>3</v>
      </c>
      <c r="V65" s="156">
        <v>7</v>
      </c>
      <c r="W65" s="156">
        <v>16</v>
      </c>
      <c r="X65" s="156">
        <v>7</v>
      </c>
      <c r="Y65" s="156"/>
      <c r="Z65" s="11">
        <f>SUM(C65:Y65)</f>
        <v>215</v>
      </c>
      <c r="AA65" s="274">
        <v>0.52</v>
      </c>
      <c r="AB65" s="66"/>
    </row>
    <row r="66" spans="1:28" s="31" customFormat="1" ht="17" x14ac:dyDescent="0.2">
      <c r="A66" s="286"/>
      <c r="B66" s="57" t="s">
        <v>41</v>
      </c>
      <c r="C66" s="156"/>
      <c r="D66" s="156">
        <v>8</v>
      </c>
      <c r="E66" s="156"/>
      <c r="F66" s="156"/>
      <c r="G66" s="156">
        <v>8</v>
      </c>
      <c r="H66" s="156"/>
      <c r="I66" s="156">
        <v>8</v>
      </c>
      <c r="J66" s="156"/>
      <c r="K66" s="156"/>
      <c r="L66" s="156">
        <v>8</v>
      </c>
      <c r="M66" s="156"/>
      <c r="N66" s="156">
        <v>8</v>
      </c>
      <c r="O66" s="156"/>
      <c r="P66" s="156"/>
      <c r="Q66" s="156">
        <v>7.5</v>
      </c>
      <c r="R66" s="156"/>
      <c r="S66" s="156">
        <v>7.5</v>
      </c>
      <c r="T66" s="156"/>
      <c r="U66" s="156"/>
      <c r="V66" s="156">
        <v>8</v>
      </c>
      <c r="W66" s="156"/>
      <c r="X66" s="156">
        <v>7.5</v>
      </c>
      <c r="Y66" s="156"/>
      <c r="Z66" s="11">
        <f>SUM(C66:Y66)</f>
        <v>70.5</v>
      </c>
      <c r="AA66" s="274">
        <v>0.46</v>
      </c>
      <c r="AB66" s="66"/>
    </row>
    <row r="67" spans="1:28" s="31" customFormat="1" ht="17" x14ac:dyDescent="0.2">
      <c r="A67" s="286"/>
      <c r="B67" s="57" t="s">
        <v>111</v>
      </c>
      <c r="C67" s="156">
        <v>10</v>
      </c>
      <c r="D67" s="156"/>
      <c r="E67" s="156"/>
      <c r="F67" s="156"/>
      <c r="G67" s="156"/>
      <c r="H67" s="156">
        <v>8</v>
      </c>
      <c r="I67" s="156"/>
      <c r="J67" s="156"/>
      <c r="K67" s="156"/>
      <c r="L67" s="156"/>
      <c r="M67" s="156">
        <v>9</v>
      </c>
      <c r="N67" s="156"/>
      <c r="O67" s="156"/>
      <c r="P67" s="156"/>
      <c r="Q67" s="156"/>
      <c r="R67" s="156">
        <v>7</v>
      </c>
      <c r="S67" s="156"/>
      <c r="T67" s="156"/>
      <c r="U67" s="156"/>
      <c r="V67" s="156"/>
      <c r="W67" s="156">
        <v>7.5</v>
      </c>
      <c r="X67" s="156"/>
      <c r="Y67" s="156"/>
      <c r="Z67" s="11">
        <f>SUM(C67:Y67)</f>
        <v>41.5</v>
      </c>
      <c r="AA67" s="274">
        <v>0.5</v>
      </c>
      <c r="AB67" s="66"/>
    </row>
    <row r="68" spans="1:28" s="31" customFormat="1" ht="17" x14ac:dyDescent="0.2">
      <c r="A68" s="286"/>
      <c r="B68" s="19" t="s">
        <v>114</v>
      </c>
      <c r="C68" s="211">
        <f>SUM(C69:C71)</f>
        <v>0.5</v>
      </c>
      <c r="D68" s="211">
        <f t="shared" ref="D68:Z68" si="6">SUM(D69:D71)</f>
        <v>5.5</v>
      </c>
      <c r="E68" s="211">
        <f t="shared" si="6"/>
        <v>1.17</v>
      </c>
      <c r="F68" s="211">
        <f t="shared" si="6"/>
        <v>1.0699999999999998</v>
      </c>
      <c r="G68" s="211">
        <f t="shared" si="6"/>
        <v>4.5</v>
      </c>
      <c r="H68" s="211">
        <f t="shared" si="6"/>
        <v>0.5</v>
      </c>
      <c r="I68" s="211">
        <f t="shared" si="6"/>
        <v>4.5</v>
      </c>
      <c r="J68" s="211">
        <f t="shared" si="6"/>
        <v>1.1600000000000001</v>
      </c>
      <c r="K68" s="211">
        <f t="shared" si="6"/>
        <v>1.1299999999999999</v>
      </c>
      <c r="L68" s="211">
        <f t="shared" si="6"/>
        <v>4.5</v>
      </c>
      <c r="M68" s="211">
        <f t="shared" si="6"/>
        <v>0.5</v>
      </c>
      <c r="N68" s="211">
        <f t="shared" si="6"/>
        <v>4.5</v>
      </c>
      <c r="O68" s="211">
        <f t="shared" si="6"/>
        <v>1.17</v>
      </c>
      <c r="P68" s="211">
        <f t="shared" si="6"/>
        <v>1.04</v>
      </c>
      <c r="Q68" s="211">
        <f t="shared" si="6"/>
        <v>4.5</v>
      </c>
      <c r="R68" s="211">
        <f t="shared" si="6"/>
        <v>0.5</v>
      </c>
      <c r="S68" s="211">
        <f t="shared" si="6"/>
        <v>4.5</v>
      </c>
      <c r="T68" s="211">
        <f t="shared" si="6"/>
        <v>1.1600000000000001</v>
      </c>
      <c r="U68" s="211">
        <f t="shared" si="6"/>
        <v>1.1400000000000001</v>
      </c>
      <c r="V68" s="211">
        <f t="shared" si="6"/>
        <v>5.5</v>
      </c>
      <c r="W68" s="211">
        <f t="shared" si="6"/>
        <v>0.5</v>
      </c>
      <c r="X68" s="211">
        <f t="shared" si="6"/>
        <v>4.5</v>
      </c>
      <c r="Y68" s="211">
        <f t="shared" si="6"/>
        <v>0</v>
      </c>
      <c r="Z68" s="20">
        <f t="shared" si="6"/>
        <v>54.04</v>
      </c>
      <c r="AA68" s="275"/>
      <c r="AB68" s="66"/>
    </row>
    <row r="69" spans="1:28" s="31" customFormat="1" ht="17" x14ac:dyDescent="0.2">
      <c r="A69" s="286"/>
      <c r="B69" s="57" t="s">
        <v>107</v>
      </c>
      <c r="C69" s="156">
        <v>0.5</v>
      </c>
      <c r="D69" s="156">
        <v>0.5</v>
      </c>
      <c r="E69" s="156">
        <v>0.5</v>
      </c>
      <c r="F69" s="156">
        <v>0.5</v>
      </c>
      <c r="G69" s="156">
        <v>0.5</v>
      </c>
      <c r="H69" s="156">
        <v>0.5</v>
      </c>
      <c r="I69" s="156">
        <v>0.5</v>
      </c>
      <c r="J69" s="156">
        <v>0.5</v>
      </c>
      <c r="K69" s="156">
        <v>0.5</v>
      </c>
      <c r="L69" s="156">
        <v>0.5</v>
      </c>
      <c r="M69" s="156">
        <v>0.5</v>
      </c>
      <c r="N69" s="156">
        <v>0.5</v>
      </c>
      <c r="O69" s="156">
        <v>0.5</v>
      </c>
      <c r="P69" s="156">
        <v>0.5</v>
      </c>
      <c r="Q69" s="156">
        <v>0.5</v>
      </c>
      <c r="R69" s="156">
        <v>0.5</v>
      </c>
      <c r="S69" s="156">
        <v>0.5</v>
      </c>
      <c r="T69" s="156">
        <v>0.5</v>
      </c>
      <c r="U69" s="156">
        <v>0.5</v>
      </c>
      <c r="V69" s="156">
        <v>0.5</v>
      </c>
      <c r="W69" s="156">
        <v>0.5</v>
      </c>
      <c r="X69" s="156">
        <v>0.5</v>
      </c>
      <c r="Y69" s="156"/>
      <c r="Z69" s="11">
        <f>SUM(C69:Y69)</f>
        <v>11</v>
      </c>
      <c r="AA69" s="274">
        <v>2.16</v>
      </c>
      <c r="AB69" s="66"/>
    </row>
    <row r="70" spans="1:28" s="31" customFormat="1" ht="17" x14ac:dyDescent="0.2">
      <c r="A70" s="286"/>
      <c r="B70" s="57" t="s">
        <v>93</v>
      </c>
      <c r="C70" s="156"/>
      <c r="D70" s="156">
        <v>5</v>
      </c>
      <c r="E70" s="156"/>
      <c r="F70" s="156"/>
      <c r="G70" s="156">
        <v>4</v>
      </c>
      <c r="H70" s="156"/>
      <c r="I70" s="156">
        <v>4</v>
      </c>
      <c r="J70" s="156"/>
      <c r="K70" s="156"/>
      <c r="L70" s="156">
        <v>4</v>
      </c>
      <c r="M70" s="156"/>
      <c r="N70" s="156">
        <v>4</v>
      </c>
      <c r="O70" s="156"/>
      <c r="P70" s="156"/>
      <c r="Q70" s="156">
        <v>4</v>
      </c>
      <c r="R70" s="156"/>
      <c r="S70" s="156">
        <v>4</v>
      </c>
      <c r="T70" s="156"/>
      <c r="U70" s="156"/>
      <c r="V70" s="156">
        <v>5</v>
      </c>
      <c r="W70" s="156"/>
      <c r="X70" s="156">
        <v>4</v>
      </c>
      <c r="Y70" s="156"/>
      <c r="Z70" s="11">
        <f>SUM(C70:Y70)</f>
        <v>38</v>
      </c>
      <c r="AA70" s="274">
        <v>2.0099999999999998</v>
      </c>
      <c r="AB70" s="66"/>
    </row>
    <row r="71" spans="1:28" s="31" customFormat="1" ht="17" x14ac:dyDescent="0.2">
      <c r="A71" s="287"/>
      <c r="B71" s="57" t="s">
        <v>43</v>
      </c>
      <c r="C71" s="156"/>
      <c r="D71" s="156"/>
      <c r="E71" s="156">
        <v>0.67</v>
      </c>
      <c r="F71" s="156">
        <v>0.56999999999999995</v>
      </c>
      <c r="G71" s="156"/>
      <c r="H71" s="156"/>
      <c r="I71" s="156"/>
      <c r="J71" s="156">
        <v>0.66</v>
      </c>
      <c r="K71" s="156">
        <v>0.63</v>
      </c>
      <c r="L71" s="156"/>
      <c r="M71" s="156"/>
      <c r="N71" s="156"/>
      <c r="O71" s="156">
        <v>0.67</v>
      </c>
      <c r="P71" s="156">
        <v>0.54</v>
      </c>
      <c r="Q71" s="156"/>
      <c r="R71" s="156"/>
      <c r="S71" s="156"/>
      <c r="T71" s="156">
        <v>0.66</v>
      </c>
      <c r="U71" s="156">
        <v>0.64</v>
      </c>
      <c r="V71" s="156"/>
      <c r="W71" s="156"/>
      <c r="X71" s="156"/>
      <c r="Y71" s="156"/>
      <c r="Z71" s="11">
        <f>SUM(C71:Y71)</f>
        <v>5.0399999999999991</v>
      </c>
      <c r="AA71" s="274">
        <v>3.88</v>
      </c>
      <c r="AB71" s="66"/>
    </row>
    <row r="72" spans="1:28" ht="17" x14ac:dyDescent="0.2">
      <c r="A72" s="285">
        <v>6</v>
      </c>
      <c r="B72" s="19" t="s">
        <v>6</v>
      </c>
      <c r="C72" s="69">
        <f>SUM(C73:C83)</f>
        <v>6.9720000000000004</v>
      </c>
      <c r="D72" s="69">
        <f t="shared" ref="D72:Y72" si="7">SUM(D73:D83)</f>
        <v>4.0999999999999996</v>
      </c>
      <c r="E72" s="69">
        <f t="shared" si="7"/>
        <v>0</v>
      </c>
      <c r="F72" s="69">
        <f t="shared" si="7"/>
        <v>5.3440000000000003</v>
      </c>
      <c r="G72" s="69">
        <f t="shared" si="7"/>
        <v>0</v>
      </c>
      <c r="H72" s="69">
        <f t="shared" si="7"/>
        <v>5.0640000000000001</v>
      </c>
      <c r="I72" s="69">
        <f t="shared" si="7"/>
        <v>3.4</v>
      </c>
      <c r="J72" s="69">
        <f t="shared" si="7"/>
        <v>0</v>
      </c>
      <c r="K72" s="69">
        <f t="shared" si="7"/>
        <v>4.5039999999999996</v>
      </c>
      <c r="L72" s="69">
        <f t="shared" si="7"/>
        <v>0</v>
      </c>
      <c r="M72" s="69">
        <f t="shared" si="7"/>
        <v>4.6639999999999997</v>
      </c>
      <c r="N72" s="69">
        <f t="shared" si="7"/>
        <v>4.0999999999999996</v>
      </c>
      <c r="O72" s="69">
        <f t="shared" si="7"/>
        <v>0</v>
      </c>
      <c r="P72" s="69">
        <f t="shared" si="7"/>
        <v>5.2439999999999998</v>
      </c>
      <c r="Q72" s="69">
        <f t="shared" si="7"/>
        <v>0</v>
      </c>
      <c r="R72" s="69">
        <f t="shared" si="7"/>
        <v>4.4619999999999997</v>
      </c>
      <c r="S72" s="69">
        <f t="shared" si="7"/>
        <v>4</v>
      </c>
      <c r="T72" s="69">
        <f t="shared" si="7"/>
        <v>0</v>
      </c>
      <c r="U72" s="69">
        <f t="shared" si="7"/>
        <v>5.1429999999999998</v>
      </c>
      <c r="V72" s="69">
        <f t="shared" si="7"/>
        <v>0</v>
      </c>
      <c r="W72" s="69">
        <f t="shared" si="7"/>
        <v>4.6420000000000003</v>
      </c>
      <c r="X72" s="69">
        <f t="shared" si="7"/>
        <v>4.0999999999999996</v>
      </c>
      <c r="Y72" s="69">
        <f t="shared" si="7"/>
        <v>0</v>
      </c>
      <c r="Z72" s="10">
        <f>SUM(Z73:Z83)</f>
        <v>65.739000000000004</v>
      </c>
      <c r="AA72" s="271"/>
      <c r="AB72" s="18"/>
    </row>
    <row r="73" spans="1:28" s="31" customFormat="1" ht="17" x14ac:dyDescent="0.2">
      <c r="A73" s="286"/>
      <c r="B73" s="57" t="s">
        <v>94</v>
      </c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1">
        <f t="shared" ref="Z73:Z85" si="8">SUM(C73:Y73)</f>
        <v>0</v>
      </c>
      <c r="AA73" s="274">
        <v>1.19</v>
      </c>
      <c r="AB73" s="66"/>
    </row>
    <row r="74" spans="1:28" s="31" customFormat="1" ht="17" x14ac:dyDescent="0.2">
      <c r="A74" s="286"/>
      <c r="B74" s="60" t="s">
        <v>95</v>
      </c>
      <c r="C74" s="162"/>
      <c r="D74" s="162"/>
      <c r="E74" s="162"/>
      <c r="F74" s="162">
        <v>5.3440000000000003</v>
      </c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>
        <v>5.1429999999999998</v>
      </c>
      <c r="V74" s="162"/>
      <c r="W74" s="162"/>
      <c r="X74" s="162"/>
      <c r="Y74" s="162"/>
      <c r="Z74" s="11">
        <f t="shared" si="8"/>
        <v>10.487</v>
      </c>
      <c r="AA74" s="274">
        <v>1.1399999999999999</v>
      </c>
      <c r="AB74" s="66"/>
    </row>
    <row r="75" spans="1:28" s="173" customFormat="1" ht="17" x14ac:dyDescent="0.2">
      <c r="A75" s="286"/>
      <c r="B75" s="58" t="s">
        <v>66</v>
      </c>
      <c r="C75" s="163"/>
      <c r="D75" s="163"/>
      <c r="E75" s="163"/>
      <c r="F75" s="163"/>
      <c r="G75" s="163"/>
      <c r="H75" s="163"/>
      <c r="I75" s="163">
        <v>3.4</v>
      </c>
      <c r="J75" s="163"/>
      <c r="K75" s="163"/>
      <c r="L75" s="163"/>
      <c r="M75" s="163"/>
      <c r="N75" s="163">
        <v>4.0999999999999996</v>
      </c>
      <c r="O75" s="163"/>
      <c r="P75" s="163"/>
      <c r="Q75" s="163"/>
      <c r="R75" s="163"/>
      <c r="S75" s="163"/>
      <c r="T75" s="163"/>
      <c r="U75" s="163"/>
      <c r="V75" s="163"/>
      <c r="W75" s="163"/>
      <c r="X75" s="163">
        <v>4.0999999999999996</v>
      </c>
      <c r="Y75" s="163"/>
      <c r="Z75" s="24">
        <f t="shared" si="8"/>
        <v>11.6</v>
      </c>
      <c r="AA75" s="273">
        <v>1.7</v>
      </c>
      <c r="AB75" s="172"/>
    </row>
    <row r="76" spans="1:28" s="173" customFormat="1" ht="17" x14ac:dyDescent="0.2">
      <c r="A76" s="286"/>
      <c r="B76" s="58" t="s">
        <v>118</v>
      </c>
      <c r="C76" s="163"/>
      <c r="D76" s="163"/>
      <c r="E76" s="163"/>
      <c r="F76" s="163"/>
      <c r="G76" s="163"/>
      <c r="H76" s="163"/>
      <c r="I76" s="163"/>
      <c r="J76" s="163"/>
      <c r="K76" s="163">
        <v>4.5039999999999996</v>
      </c>
      <c r="L76" s="163"/>
      <c r="M76" s="163"/>
      <c r="N76" s="163"/>
      <c r="O76" s="163"/>
      <c r="P76" s="163">
        <v>5.2439999999999998</v>
      </c>
      <c r="Q76" s="163"/>
      <c r="R76" s="163"/>
      <c r="S76" s="163"/>
      <c r="T76" s="163"/>
      <c r="U76" s="163"/>
      <c r="V76" s="163"/>
      <c r="W76" s="163"/>
      <c r="X76" s="163"/>
      <c r="Y76" s="163"/>
      <c r="Z76" s="24">
        <f t="shared" si="8"/>
        <v>9.7479999999999993</v>
      </c>
      <c r="AA76" s="273">
        <v>1.62</v>
      </c>
      <c r="AB76" s="172"/>
    </row>
    <row r="77" spans="1:28" s="31" customFormat="1" ht="17" x14ac:dyDescent="0.2">
      <c r="A77" s="286"/>
      <c r="B77" s="58" t="s">
        <v>67</v>
      </c>
      <c r="C77" s="163"/>
      <c r="D77" s="163">
        <v>4.0999999999999996</v>
      </c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>
        <v>4</v>
      </c>
      <c r="T77" s="163"/>
      <c r="U77" s="163"/>
      <c r="V77" s="163"/>
      <c r="W77" s="163"/>
      <c r="X77" s="163"/>
      <c r="Y77" s="163"/>
      <c r="Z77" s="11">
        <f t="shared" si="8"/>
        <v>8.1</v>
      </c>
      <c r="AA77" s="273">
        <v>1.1200000000000001</v>
      </c>
      <c r="AB77" s="66"/>
    </row>
    <row r="78" spans="1:28" s="175" customFormat="1" ht="17" x14ac:dyDescent="0.2">
      <c r="A78" s="286"/>
      <c r="B78" s="61" t="s">
        <v>96</v>
      </c>
      <c r="C78" s="164">
        <v>6.9720000000000004</v>
      </c>
      <c r="D78" s="164"/>
      <c r="E78" s="164"/>
      <c r="F78" s="164"/>
      <c r="G78" s="164"/>
      <c r="H78" s="164">
        <v>5.0640000000000001</v>
      </c>
      <c r="I78" s="164"/>
      <c r="J78" s="164"/>
      <c r="K78" s="164"/>
      <c r="L78" s="164"/>
      <c r="M78" s="164">
        <v>4.6639999999999997</v>
      </c>
      <c r="N78" s="164"/>
      <c r="O78" s="164"/>
      <c r="P78" s="164"/>
      <c r="Q78" s="164"/>
      <c r="R78" s="164">
        <v>4.4619999999999997</v>
      </c>
      <c r="S78" s="164"/>
      <c r="T78" s="164"/>
      <c r="U78" s="164"/>
      <c r="V78" s="164"/>
      <c r="W78" s="164">
        <v>4.6420000000000003</v>
      </c>
      <c r="X78" s="164"/>
      <c r="Y78" s="164"/>
      <c r="Z78" s="34">
        <f t="shared" si="8"/>
        <v>25.804000000000002</v>
      </c>
      <c r="AA78" s="276">
        <v>1.2</v>
      </c>
      <c r="AB78" s="174"/>
    </row>
    <row r="79" spans="1:28" s="31" customFormat="1" ht="17" x14ac:dyDescent="0.2">
      <c r="A79" s="286"/>
      <c r="B79" s="58" t="s">
        <v>68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1">
        <f t="shared" si="8"/>
        <v>0</v>
      </c>
      <c r="AA79" s="274">
        <v>1.62</v>
      </c>
      <c r="AB79" s="66"/>
    </row>
    <row r="80" spans="1:28" s="31" customFormat="1" ht="17" x14ac:dyDescent="0.2">
      <c r="A80" s="286"/>
      <c r="B80" s="57" t="s">
        <v>97</v>
      </c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1">
        <f t="shared" si="8"/>
        <v>0</v>
      </c>
      <c r="AA80" s="274">
        <v>1.5</v>
      </c>
      <c r="AB80" s="66"/>
    </row>
    <row r="81" spans="1:28" s="173" customFormat="1" ht="17" x14ac:dyDescent="0.2">
      <c r="A81" s="286"/>
      <c r="B81" s="60" t="s">
        <v>98</v>
      </c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24">
        <f t="shared" si="8"/>
        <v>0</v>
      </c>
      <c r="AA81" s="273">
        <v>1.1599999999999999</v>
      </c>
      <c r="AB81" s="172"/>
    </row>
    <row r="82" spans="1:28" s="31" customFormat="1" ht="17" x14ac:dyDescent="0.2">
      <c r="A82" s="286"/>
      <c r="B82" s="57" t="s">
        <v>99</v>
      </c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1">
        <f t="shared" si="8"/>
        <v>0</v>
      </c>
      <c r="AA82" s="274">
        <v>1.75</v>
      </c>
      <c r="AB82" s="66"/>
    </row>
    <row r="83" spans="1:28" s="31" customFormat="1" ht="17" x14ac:dyDescent="0.2">
      <c r="A83" s="287"/>
      <c r="B83" s="57" t="s">
        <v>100</v>
      </c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1">
        <f t="shared" si="8"/>
        <v>0</v>
      </c>
      <c r="AA83" s="274">
        <v>1.39</v>
      </c>
      <c r="AB83" s="66"/>
    </row>
    <row r="84" spans="1:28" ht="17" x14ac:dyDescent="0.2">
      <c r="A84" s="261">
        <v>7</v>
      </c>
      <c r="B84" s="19" t="s">
        <v>7</v>
      </c>
      <c r="C84" s="165"/>
      <c r="D84" s="165"/>
      <c r="E84" s="165">
        <v>5</v>
      </c>
      <c r="F84" s="165"/>
      <c r="G84" s="165">
        <v>5</v>
      </c>
      <c r="H84" s="165"/>
      <c r="I84" s="165"/>
      <c r="J84" s="165">
        <v>4</v>
      </c>
      <c r="K84" s="165"/>
      <c r="L84" s="165">
        <v>5</v>
      </c>
      <c r="M84" s="165"/>
      <c r="N84" s="165"/>
      <c r="O84" s="165">
        <v>5</v>
      </c>
      <c r="P84" s="165"/>
      <c r="Q84" s="165">
        <v>4</v>
      </c>
      <c r="R84" s="165"/>
      <c r="S84" s="165"/>
      <c r="T84" s="165">
        <v>4</v>
      </c>
      <c r="U84" s="165"/>
      <c r="V84" s="165">
        <v>4</v>
      </c>
      <c r="W84" s="165"/>
      <c r="X84" s="165"/>
      <c r="Y84" s="165"/>
      <c r="Z84" s="10">
        <f t="shared" si="8"/>
        <v>36</v>
      </c>
      <c r="AA84" s="271">
        <v>0.79</v>
      </c>
      <c r="AB84" s="18"/>
    </row>
    <row r="85" spans="1:28" ht="17" x14ac:dyDescent="0.2">
      <c r="A85" s="261">
        <v>8</v>
      </c>
      <c r="B85" s="19" t="s">
        <v>5</v>
      </c>
      <c r="C85" s="165">
        <v>1.08</v>
      </c>
      <c r="D85" s="165">
        <v>0.6</v>
      </c>
      <c r="E85" s="165">
        <v>3.6</v>
      </c>
      <c r="F85" s="165">
        <v>2.46</v>
      </c>
      <c r="G85" s="165">
        <v>0.9</v>
      </c>
      <c r="H85" s="165">
        <v>1.38</v>
      </c>
      <c r="I85" s="165">
        <v>0.48</v>
      </c>
      <c r="J85" s="165">
        <v>2.7</v>
      </c>
      <c r="K85" s="165">
        <v>2.04</v>
      </c>
      <c r="L85" s="165">
        <v>0.48</v>
      </c>
      <c r="M85" s="165">
        <v>1.02</v>
      </c>
      <c r="N85" s="165">
        <v>0.48</v>
      </c>
      <c r="O85" s="165">
        <v>2.76</v>
      </c>
      <c r="P85" s="165">
        <v>2.34</v>
      </c>
      <c r="Q85" s="165">
        <v>0.54</v>
      </c>
      <c r="R85" s="165">
        <v>1.32</v>
      </c>
      <c r="S85" s="165">
        <v>0.42</v>
      </c>
      <c r="T85" s="165">
        <v>2.7</v>
      </c>
      <c r="U85" s="165">
        <v>3.12</v>
      </c>
      <c r="V85" s="165">
        <v>0.48</v>
      </c>
      <c r="W85" s="165">
        <v>0.42</v>
      </c>
      <c r="X85" s="165">
        <v>0.54</v>
      </c>
      <c r="Y85" s="165"/>
      <c r="Z85" s="10">
        <f t="shared" si="8"/>
        <v>31.86</v>
      </c>
      <c r="AA85" s="271">
        <v>1.43</v>
      </c>
      <c r="AB85" s="18"/>
    </row>
    <row r="86" spans="1:28" ht="34" x14ac:dyDescent="0.2">
      <c r="A86" s="285">
        <v>9</v>
      </c>
      <c r="B86" s="67" t="s">
        <v>1</v>
      </c>
      <c r="C86" s="69">
        <f>SUM(C87:C91)</f>
        <v>1.4</v>
      </c>
      <c r="D86" s="69">
        <f t="shared" ref="D86:Z86" si="9">SUM(D87:D91)</f>
        <v>1.34</v>
      </c>
      <c r="E86" s="69">
        <f t="shared" si="9"/>
        <v>0.67</v>
      </c>
      <c r="F86" s="69">
        <f t="shared" si="9"/>
        <v>0</v>
      </c>
      <c r="G86" s="69">
        <f t="shared" si="9"/>
        <v>0</v>
      </c>
      <c r="H86" s="69">
        <f t="shared" si="9"/>
        <v>0</v>
      </c>
      <c r="I86" s="69">
        <f t="shared" si="9"/>
        <v>1.2</v>
      </c>
      <c r="J86" s="69">
        <f t="shared" si="9"/>
        <v>0.67</v>
      </c>
      <c r="K86" s="69">
        <f t="shared" si="9"/>
        <v>0</v>
      </c>
      <c r="L86" s="69">
        <f t="shared" si="9"/>
        <v>0</v>
      </c>
      <c r="M86" s="69">
        <f t="shared" si="9"/>
        <v>1.22</v>
      </c>
      <c r="N86" s="69">
        <f t="shared" si="9"/>
        <v>0</v>
      </c>
      <c r="O86" s="69">
        <f t="shared" si="9"/>
        <v>0.67</v>
      </c>
      <c r="P86" s="69">
        <f t="shared" si="9"/>
        <v>0</v>
      </c>
      <c r="Q86" s="69">
        <f t="shared" si="9"/>
        <v>0</v>
      </c>
      <c r="R86" s="69">
        <f t="shared" si="9"/>
        <v>0</v>
      </c>
      <c r="S86" s="69">
        <f t="shared" si="9"/>
        <v>1.07</v>
      </c>
      <c r="T86" s="69">
        <f t="shared" si="9"/>
        <v>0.67</v>
      </c>
      <c r="U86" s="69">
        <f t="shared" si="9"/>
        <v>0</v>
      </c>
      <c r="V86" s="69">
        <f t="shared" si="9"/>
        <v>0</v>
      </c>
      <c r="W86" s="69">
        <f t="shared" si="9"/>
        <v>0</v>
      </c>
      <c r="X86" s="69">
        <f t="shared" si="9"/>
        <v>1.1200000000000001</v>
      </c>
      <c r="Y86" s="69">
        <f t="shared" si="9"/>
        <v>0</v>
      </c>
      <c r="Z86" s="10">
        <f t="shared" si="9"/>
        <v>10.030000000000001</v>
      </c>
      <c r="AA86" s="271"/>
      <c r="AB86" s="18"/>
    </row>
    <row r="87" spans="1:28" s="31" customFormat="1" ht="17" x14ac:dyDescent="0.2">
      <c r="A87" s="286"/>
      <c r="B87" s="57" t="s">
        <v>25</v>
      </c>
      <c r="C87" s="156">
        <v>1.4</v>
      </c>
      <c r="D87" s="156"/>
      <c r="E87" s="156"/>
      <c r="F87" s="156"/>
      <c r="G87" s="156"/>
      <c r="H87" s="156"/>
      <c r="I87" s="156"/>
      <c r="J87" s="156"/>
      <c r="K87" s="156"/>
      <c r="L87" s="156"/>
      <c r="M87" s="156">
        <v>1.22</v>
      </c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>
        <v>1.1200000000000001</v>
      </c>
      <c r="Y87" s="156"/>
      <c r="Z87" s="11">
        <f t="shared" ref="Z87:Z92" si="10">SUM(C87:Y87)</f>
        <v>3.74</v>
      </c>
      <c r="AA87" s="274">
        <v>3.14</v>
      </c>
      <c r="AB87" s="66"/>
    </row>
    <row r="88" spans="1:28" s="31" customFormat="1" ht="17" x14ac:dyDescent="0.2">
      <c r="A88" s="286"/>
      <c r="B88" s="57" t="s">
        <v>26</v>
      </c>
      <c r="C88" s="156"/>
      <c r="D88" s="156"/>
      <c r="E88" s="156"/>
      <c r="F88" s="156"/>
      <c r="G88" s="156"/>
      <c r="H88" s="156"/>
      <c r="I88" s="156">
        <v>1.2</v>
      </c>
      <c r="J88" s="156"/>
      <c r="K88" s="156"/>
      <c r="L88" s="156"/>
      <c r="M88" s="156"/>
      <c r="N88" s="156"/>
      <c r="O88" s="156"/>
      <c r="P88" s="156"/>
      <c r="Q88" s="156"/>
      <c r="R88" s="156"/>
      <c r="S88" s="156">
        <v>1.07</v>
      </c>
      <c r="T88" s="156"/>
      <c r="U88" s="156"/>
      <c r="V88" s="156"/>
      <c r="W88" s="156"/>
      <c r="X88" s="156"/>
      <c r="Y88" s="156"/>
      <c r="Z88" s="11">
        <f t="shared" si="10"/>
        <v>2.27</v>
      </c>
      <c r="AA88" s="274">
        <v>3.03</v>
      </c>
      <c r="AB88" s="66"/>
    </row>
    <row r="89" spans="1:28" s="31" customFormat="1" ht="17" x14ac:dyDescent="0.2">
      <c r="A89" s="286"/>
      <c r="B89" s="60" t="s">
        <v>59</v>
      </c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1">
        <f t="shared" si="10"/>
        <v>0</v>
      </c>
      <c r="AA89" s="274">
        <v>1.1599999999999999</v>
      </c>
      <c r="AB89" s="66"/>
    </row>
    <row r="90" spans="1:28" s="31" customFormat="1" ht="17" x14ac:dyDescent="0.2">
      <c r="A90" s="286"/>
      <c r="B90" s="60" t="s">
        <v>101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1">
        <f t="shared" si="10"/>
        <v>0</v>
      </c>
      <c r="AA90" s="274">
        <v>3.64</v>
      </c>
      <c r="AB90" s="66"/>
    </row>
    <row r="91" spans="1:28" s="31" customFormat="1" ht="17" x14ac:dyDescent="0.2">
      <c r="A91" s="287"/>
      <c r="B91" s="61" t="s">
        <v>46</v>
      </c>
      <c r="C91" s="156"/>
      <c r="D91" s="156">
        <v>1.34</v>
      </c>
      <c r="E91" s="156">
        <v>0.67</v>
      </c>
      <c r="F91" s="156"/>
      <c r="G91" s="156"/>
      <c r="H91" s="156"/>
      <c r="I91" s="156"/>
      <c r="J91" s="156">
        <v>0.67</v>
      </c>
      <c r="K91" s="156"/>
      <c r="L91" s="156"/>
      <c r="M91" s="156"/>
      <c r="N91" s="156"/>
      <c r="O91" s="156">
        <v>0.67</v>
      </c>
      <c r="P91" s="156"/>
      <c r="Q91" s="156"/>
      <c r="R91" s="156"/>
      <c r="S91" s="156"/>
      <c r="T91" s="156">
        <v>0.67</v>
      </c>
      <c r="U91" s="156"/>
      <c r="V91" s="156"/>
      <c r="W91" s="156"/>
      <c r="X91" s="156"/>
      <c r="Y91" s="156"/>
      <c r="Z91" s="11">
        <f t="shared" si="10"/>
        <v>4.0200000000000005</v>
      </c>
      <c r="AA91" s="274">
        <v>0.4</v>
      </c>
      <c r="AB91" s="66"/>
    </row>
    <row r="92" spans="1:28" ht="34" x14ac:dyDescent="0.2">
      <c r="A92" s="262">
        <v>10</v>
      </c>
      <c r="B92" s="68" t="s">
        <v>11</v>
      </c>
      <c r="C92" s="165"/>
      <c r="D92" s="165">
        <v>0.3</v>
      </c>
      <c r="E92" s="165">
        <v>0.36</v>
      </c>
      <c r="F92" s="165">
        <v>0.26</v>
      </c>
      <c r="G92" s="165"/>
      <c r="H92" s="165"/>
      <c r="I92" s="165">
        <v>0.3</v>
      </c>
      <c r="J92" s="165">
        <v>0.44</v>
      </c>
      <c r="K92" s="165">
        <v>0.25</v>
      </c>
      <c r="L92" s="165">
        <v>0.42</v>
      </c>
      <c r="M92" s="165">
        <v>0.53</v>
      </c>
      <c r="N92" s="165"/>
      <c r="O92" s="165">
        <v>0.22</v>
      </c>
      <c r="P92" s="165"/>
      <c r="Q92" s="165"/>
      <c r="R92" s="165"/>
      <c r="S92" s="165"/>
      <c r="T92" s="165">
        <v>0.22</v>
      </c>
      <c r="U92" s="165">
        <v>0.66</v>
      </c>
      <c r="V92" s="165"/>
      <c r="W92" s="165">
        <v>0.22</v>
      </c>
      <c r="X92" s="165"/>
      <c r="Y92" s="165"/>
      <c r="Z92" s="10">
        <f t="shared" si="10"/>
        <v>4.1800000000000006</v>
      </c>
      <c r="AA92" s="271">
        <v>6.55</v>
      </c>
      <c r="AB92" s="18"/>
    </row>
    <row r="93" spans="1:28" ht="17" x14ac:dyDescent="0.2">
      <c r="A93" s="285">
        <v>11</v>
      </c>
      <c r="B93" s="68" t="s">
        <v>102</v>
      </c>
      <c r="C93" s="69">
        <f>SUM(C94:C95)</f>
        <v>0.62</v>
      </c>
      <c r="D93" s="69">
        <f t="shared" ref="D93:Y93" si="11">SUM(D94:D95)</f>
        <v>1.1100000000000001</v>
      </c>
      <c r="E93" s="69">
        <f t="shared" si="11"/>
        <v>0.61</v>
      </c>
      <c r="F93" s="69">
        <f t="shared" si="11"/>
        <v>1.48</v>
      </c>
      <c r="G93" s="69">
        <f t="shared" si="11"/>
        <v>1</v>
      </c>
      <c r="H93" s="69">
        <f t="shared" si="11"/>
        <v>0.63</v>
      </c>
      <c r="I93" s="69">
        <f t="shared" si="11"/>
        <v>0.91</v>
      </c>
      <c r="J93" s="69">
        <f t="shared" si="11"/>
        <v>0.51</v>
      </c>
      <c r="K93" s="69">
        <f t="shared" si="11"/>
        <v>0.89999999999999991</v>
      </c>
      <c r="L93" s="69">
        <f t="shared" si="11"/>
        <v>1.038</v>
      </c>
      <c r="M93" s="69">
        <f t="shared" si="11"/>
        <v>0.77</v>
      </c>
      <c r="N93" s="69">
        <f t="shared" si="11"/>
        <v>1</v>
      </c>
      <c r="O93" s="69">
        <f t="shared" si="11"/>
        <v>0.54</v>
      </c>
      <c r="P93" s="69">
        <f t="shared" si="11"/>
        <v>0.89999999999999991</v>
      </c>
      <c r="Q93" s="69">
        <f t="shared" si="11"/>
        <v>0.93</v>
      </c>
      <c r="R93" s="69">
        <f t="shared" si="11"/>
        <v>0.6</v>
      </c>
      <c r="S93" s="69">
        <f t="shared" si="11"/>
        <v>0.85</v>
      </c>
      <c r="T93" s="69">
        <f t="shared" si="11"/>
        <v>0.51</v>
      </c>
      <c r="U93" s="69">
        <f t="shared" si="11"/>
        <v>1.01</v>
      </c>
      <c r="V93" s="69">
        <f t="shared" si="11"/>
        <v>0.99</v>
      </c>
      <c r="W93" s="69">
        <f t="shared" si="11"/>
        <v>0.43000000000000005</v>
      </c>
      <c r="X93" s="69">
        <f t="shared" si="11"/>
        <v>0.9</v>
      </c>
      <c r="Y93" s="69">
        <f t="shared" si="11"/>
        <v>0</v>
      </c>
      <c r="Z93" s="10">
        <f>SUM(Z94:Z95)</f>
        <v>18.238</v>
      </c>
      <c r="AA93" s="271"/>
      <c r="AB93" s="18"/>
    </row>
    <row r="94" spans="1:28" s="31" customFormat="1" ht="17" x14ac:dyDescent="0.2">
      <c r="A94" s="286"/>
      <c r="B94" s="61" t="s">
        <v>4</v>
      </c>
      <c r="C94" s="156">
        <v>0.22</v>
      </c>
      <c r="D94" s="156">
        <v>0.81</v>
      </c>
      <c r="E94" s="156">
        <v>0.31</v>
      </c>
      <c r="F94" s="156">
        <v>0.77</v>
      </c>
      <c r="G94" s="156">
        <v>0.74</v>
      </c>
      <c r="H94" s="156">
        <v>0.27</v>
      </c>
      <c r="I94" s="156">
        <v>0.64</v>
      </c>
      <c r="J94" s="156">
        <v>0.17</v>
      </c>
      <c r="K94" s="156">
        <v>0.57999999999999996</v>
      </c>
      <c r="L94" s="156">
        <v>0.75</v>
      </c>
      <c r="M94" s="156">
        <v>0.28999999999999998</v>
      </c>
      <c r="N94" s="156">
        <v>0.64</v>
      </c>
      <c r="O94" s="156">
        <v>0.18</v>
      </c>
      <c r="P94" s="156">
        <v>0.57999999999999996</v>
      </c>
      <c r="Q94" s="156">
        <v>0.68</v>
      </c>
      <c r="R94" s="156">
        <v>0.17</v>
      </c>
      <c r="S94" s="156">
        <v>0.6</v>
      </c>
      <c r="T94" s="156">
        <v>0.17</v>
      </c>
      <c r="U94" s="156">
        <v>0.61</v>
      </c>
      <c r="V94" s="156">
        <v>0.72</v>
      </c>
      <c r="W94" s="156">
        <v>0.17</v>
      </c>
      <c r="X94" s="156">
        <v>0.63</v>
      </c>
      <c r="Y94" s="156"/>
      <c r="Z94" s="11">
        <f>SUM(C94:Y94)</f>
        <v>10.700000000000001</v>
      </c>
      <c r="AA94" s="270">
        <v>7.8</v>
      </c>
      <c r="AB94" s="66"/>
    </row>
    <row r="95" spans="1:28" s="31" customFormat="1" ht="17" x14ac:dyDescent="0.2">
      <c r="A95" s="287"/>
      <c r="B95" s="61" t="s">
        <v>103</v>
      </c>
      <c r="C95" s="156">
        <v>0.4</v>
      </c>
      <c r="D95" s="156">
        <v>0.3</v>
      </c>
      <c r="E95" s="156">
        <v>0.3</v>
      </c>
      <c r="F95" s="156">
        <v>0.71</v>
      </c>
      <c r="G95" s="156">
        <v>0.26</v>
      </c>
      <c r="H95" s="156">
        <v>0.36</v>
      </c>
      <c r="I95" s="156">
        <v>0.27</v>
      </c>
      <c r="J95" s="156">
        <v>0.34</v>
      </c>
      <c r="K95" s="156">
        <v>0.32</v>
      </c>
      <c r="L95" s="156">
        <v>0.28799999999999998</v>
      </c>
      <c r="M95" s="156">
        <v>0.48</v>
      </c>
      <c r="N95" s="156">
        <v>0.36</v>
      </c>
      <c r="O95" s="156">
        <v>0.36</v>
      </c>
      <c r="P95" s="156">
        <v>0.32</v>
      </c>
      <c r="Q95" s="156">
        <v>0.25</v>
      </c>
      <c r="R95" s="156">
        <v>0.43</v>
      </c>
      <c r="S95" s="156">
        <v>0.25</v>
      </c>
      <c r="T95" s="156">
        <v>0.34</v>
      </c>
      <c r="U95" s="156">
        <v>0.4</v>
      </c>
      <c r="V95" s="156">
        <v>0.27</v>
      </c>
      <c r="W95" s="156">
        <v>0.26</v>
      </c>
      <c r="X95" s="156">
        <v>0.27</v>
      </c>
      <c r="Y95" s="156"/>
      <c r="Z95" s="11">
        <f>SUM(C95:Y95)</f>
        <v>7.5380000000000003</v>
      </c>
      <c r="AA95" s="270">
        <v>9</v>
      </c>
      <c r="AB95" s="66"/>
    </row>
    <row r="96" spans="1:28" ht="17" x14ac:dyDescent="0.2">
      <c r="A96" s="285">
        <v>12</v>
      </c>
      <c r="B96" s="68" t="s">
        <v>104</v>
      </c>
      <c r="C96" s="69">
        <f>SUM(C97:C99)</f>
        <v>1.69</v>
      </c>
      <c r="D96" s="69">
        <f t="shared" ref="D96:Z96" si="12">SUM(D97:D99)</f>
        <v>1.6</v>
      </c>
      <c r="E96" s="69">
        <f t="shared" si="12"/>
        <v>0.56999999999999995</v>
      </c>
      <c r="F96" s="69">
        <f t="shared" si="12"/>
        <v>0.67</v>
      </c>
      <c r="G96" s="69">
        <f t="shared" si="12"/>
        <v>0.7</v>
      </c>
      <c r="H96" s="69">
        <f t="shared" si="12"/>
        <v>1.4300000000000002</v>
      </c>
      <c r="I96" s="69">
        <f t="shared" si="12"/>
        <v>1.49</v>
      </c>
      <c r="J96" s="69">
        <f t="shared" si="12"/>
        <v>0.48</v>
      </c>
      <c r="K96" s="69">
        <f t="shared" si="12"/>
        <v>0.54</v>
      </c>
      <c r="L96" s="69">
        <f t="shared" si="12"/>
        <v>1.48</v>
      </c>
      <c r="M96" s="69">
        <f t="shared" si="12"/>
        <v>1.62</v>
      </c>
      <c r="N96" s="69">
        <f t="shared" si="12"/>
        <v>0.69</v>
      </c>
      <c r="O96" s="69">
        <f t="shared" si="12"/>
        <v>0.49</v>
      </c>
      <c r="P96" s="69">
        <f t="shared" si="12"/>
        <v>0.67</v>
      </c>
      <c r="Q96" s="69">
        <f t="shared" si="12"/>
        <v>0.68</v>
      </c>
      <c r="R96" s="69">
        <f t="shared" si="12"/>
        <v>0.7</v>
      </c>
      <c r="S96" s="69">
        <f t="shared" si="12"/>
        <v>0.68</v>
      </c>
      <c r="T96" s="69">
        <f t="shared" si="12"/>
        <v>0.48</v>
      </c>
      <c r="U96" s="69">
        <f t="shared" si="12"/>
        <v>0.61</v>
      </c>
      <c r="V96" s="69">
        <f t="shared" si="12"/>
        <v>0.73</v>
      </c>
      <c r="W96" s="69">
        <f t="shared" si="12"/>
        <v>1.5</v>
      </c>
      <c r="X96" s="69">
        <f t="shared" si="12"/>
        <v>0.72</v>
      </c>
      <c r="Y96" s="69">
        <f t="shared" si="12"/>
        <v>0</v>
      </c>
      <c r="Z96" s="69">
        <f t="shared" si="12"/>
        <v>20.22</v>
      </c>
      <c r="AA96" s="271"/>
      <c r="AB96" s="18"/>
    </row>
    <row r="97" spans="1:29" s="31" customFormat="1" ht="17" x14ac:dyDescent="0.2">
      <c r="A97" s="286"/>
      <c r="B97" s="61" t="s">
        <v>105</v>
      </c>
      <c r="C97" s="156">
        <v>0.85</v>
      </c>
      <c r="D97" s="156">
        <v>0.76</v>
      </c>
      <c r="E97" s="156">
        <v>0.56999999999999995</v>
      </c>
      <c r="F97" s="156">
        <v>0.67</v>
      </c>
      <c r="G97" s="156">
        <v>0.7</v>
      </c>
      <c r="H97" s="156">
        <v>0.67</v>
      </c>
      <c r="I97" s="156">
        <v>0.73</v>
      </c>
      <c r="J97" s="156">
        <v>0.48</v>
      </c>
      <c r="K97" s="156">
        <v>0.54</v>
      </c>
      <c r="L97" s="156">
        <v>0.72</v>
      </c>
      <c r="M97" s="156">
        <v>0.78</v>
      </c>
      <c r="N97" s="156">
        <v>0.69</v>
      </c>
      <c r="O97" s="156">
        <v>0.49</v>
      </c>
      <c r="P97" s="156">
        <v>0.67</v>
      </c>
      <c r="Q97" s="156">
        <v>0.68</v>
      </c>
      <c r="R97" s="156">
        <v>0.7</v>
      </c>
      <c r="S97" s="156">
        <v>0.68</v>
      </c>
      <c r="T97" s="156">
        <v>0.48</v>
      </c>
      <c r="U97" s="156">
        <v>0.61</v>
      </c>
      <c r="V97" s="156">
        <v>0.73</v>
      </c>
      <c r="W97" s="156">
        <v>0.74</v>
      </c>
      <c r="X97" s="156">
        <v>0.72</v>
      </c>
      <c r="Y97" s="156"/>
      <c r="Z97" s="11">
        <f t="shared" ref="Z97:Z104" si="13">SUM(C97:Y97)</f>
        <v>14.66</v>
      </c>
      <c r="AA97" s="270">
        <v>4.0579999999999998</v>
      </c>
      <c r="AB97" s="66"/>
    </row>
    <row r="98" spans="1:29" s="31" customFormat="1" ht="17" x14ac:dyDescent="0.2">
      <c r="A98" s="286"/>
      <c r="B98" s="61" t="s">
        <v>106</v>
      </c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1">
        <f t="shared" si="13"/>
        <v>0</v>
      </c>
      <c r="AA98" s="270">
        <v>3.25</v>
      </c>
      <c r="AB98" s="66"/>
    </row>
    <row r="99" spans="1:29" s="31" customFormat="1" ht="17" x14ac:dyDescent="0.2">
      <c r="A99" s="287"/>
      <c r="B99" s="60" t="s">
        <v>49</v>
      </c>
      <c r="C99" s="156">
        <v>0.84</v>
      </c>
      <c r="D99" s="156">
        <v>0.84</v>
      </c>
      <c r="E99" s="156"/>
      <c r="F99" s="156"/>
      <c r="G99" s="156"/>
      <c r="H99" s="156">
        <v>0.76</v>
      </c>
      <c r="I99" s="156">
        <v>0.76</v>
      </c>
      <c r="J99" s="156"/>
      <c r="K99" s="156"/>
      <c r="L99" s="156">
        <v>0.76</v>
      </c>
      <c r="M99" s="156">
        <v>0.84</v>
      </c>
      <c r="N99" s="156"/>
      <c r="O99" s="156"/>
      <c r="P99" s="156"/>
      <c r="Q99" s="156"/>
      <c r="R99" s="156"/>
      <c r="S99" s="156"/>
      <c r="T99" s="156"/>
      <c r="U99" s="156"/>
      <c r="V99" s="156"/>
      <c r="W99" s="156">
        <v>0.76</v>
      </c>
      <c r="X99" s="156"/>
      <c r="Y99" s="156"/>
      <c r="Z99" s="11">
        <f t="shared" si="13"/>
        <v>5.56</v>
      </c>
      <c r="AA99" s="270">
        <v>2.3050000000000002</v>
      </c>
      <c r="AB99" s="66"/>
    </row>
    <row r="100" spans="1:29" ht="18" thickBot="1" x14ac:dyDescent="0.25">
      <c r="A100" s="263">
        <v>13</v>
      </c>
      <c r="B100" s="19" t="s">
        <v>9</v>
      </c>
      <c r="C100" s="165">
        <v>0.1</v>
      </c>
      <c r="D100" s="165">
        <v>0.1</v>
      </c>
      <c r="E100" s="165">
        <v>0.1</v>
      </c>
      <c r="F100" s="165">
        <v>0.1</v>
      </c>
      <c r="G100" s="165">
        <v>0.08</v>
      </c>
      <c r="H100" s="165">
        <v>0.09</v>
      </c>
      <c r="I100" s="165">
        <v>0.09</v>
      </c>
      <c r="J100" s="165">
        <v>0.08</v>
      </c>
      <c r="K100" s="165">
        <v>0.08</v>
      </c>
      <c r="L100" s="165">
        <v>0.08</v>
      </c>
      <c r="M100" s="165">
        <v>0.09</v>
      </c>
      <c r="N100" s="165">
        <v>0.09</v>
      </c>
      <c r="O100" s="165">
        <v>0.09</v>
      </c>
      <c r="P100" s="165">
        <v>0.08</v>
      </c>
      <c r="Q100" s="165">
        <v>0.08</v>
      </c>
      <c r="R100" s="165">
        <v>0.08</v>
      </c>
      <c r="S100" s="165">
        <v>0.08</v>
      </c>
      <c r="T100" s="165">
        <v>0.08</v>
      </c>
      <c r="U100" s="165">
        <v>0.08</v>
      </c>
      <c r="V100" s="165">
        <v>0.09</v>
      </c>
      <c r="W100" s="165">
        <v>0.08</v>
      </c>
      <c r="X100" s="165"/>
      <c r="Y100" s="165"/>
      <c r="Z100" s="20">
        <f t="shared" si="13"/>
        <v>1.8200000000000005</v>
      </c>
      <c r="AA100" s="277"/>
      <c r="AB100" s="18"/>
    </row>
    <row r="101" spans="1:29" ht="17" x14ac:dyDescent="0.2">
      <c r="A101" s="264">
        <v>14</v>
      </c>
      <c r="B101" s="278" t="s">
        <v>8</v>
      </c>
      <c r="C101" s="279"/>
      <c r="D101" s="279">
        <v>0.01</v>
      </c>
      <c r="E101" s="279"/>
      <c r="F101" s="279">
        <v>1.4999999999999999E-2</v>
      </c>
      <c r="G101" s="279">
        <v>0.01</v>
      </c>
      <c r="H101" s="279"/>
      <c r="I101" s="279">
        <v>1.2999999999999999E-2</v>
      </c>
      <c r="J101" s="279"/>
      <c r="K101" s="279">
        <v>1.2E-2</v>
      </c>
      <c r="L101" s="279">
        <v>1.2E-2</v>
      </c>
      <c r="M101" s="279"/>
      <c r="N101" s="279">
        <v>1.2999999999999999E-2</v>
      </c>
      <c r="O101" s="279"/>
      <c r="P101" s="279">
        <v>1.2E-2</v>
      </c>
      <c r="Q101" s="279">
        <v>1.2E-2</v>
      </c>
      <c r="R101" s="279"/>
      <c r="S101" s="279">
        <v>1.2E-2</v>
      </c>
      <c r="T101" s="279"/>
      <c r="U101" s="279">
        <v>0.01</v>
      </c>
      <c r="V101" s="279">
        <v>0.01</v>
      </c>
      <c r="W101" s="279"/>
      <c r="X101" s="279">
        <v>1.2999999999999999E-2</v>
      </c>
      <c r="Y101" s="279"/>
      <c r="Z101" s="227">
        <f t="shared" si="13"/>
        <v>0.154</v>
      </c>
      <c r="AA101" s="224">
        <v>0</v>
      </c>
      <c r="AB101" s="18"/>
    </row>
    <row r="102" spans="1:29" ht="17" x14ac:dyDescent="0.2">
      <c r="A102" s="265">
        <v>15</v>
      </c>
      <c r="B102" s="278" t="s">
        <v>10</v>
      </c>
      <c r="C102" s="279">
        <v>0.1</v>
      </c>
      <c r="D102" s="279"/>
      <c r="E102" s="279"/>
      <c r="F102" s="279"/>
      <c r="G102" s="279"/>
      <c r="H102" s="279">
        <v>0.1</v>
      </c>
      <c r="I102" s="279"/>
      <c r="J102" s="279"/>
      <c r="K102" s="279"/>
      <c r="L102" s="279"/>
      <c r="M102" s="279">
        <v>0.1</v>
      </c>
      <c r="N102" s="279"/>
      <c r="O102" s="279"/>
      <c r="P102" s="279"/>
      <c r="Q102" s="279"/>
      <c r="R102" s="279">
        <v>0.13</v>
      </c>
      <c r="S102" s="279"/>
      <c r="T102" s="279"/>
      <c r="U102" s="279"/>
      <c r="V102" s="279"/>
      <c r="W102" s="279">
        <v>0.13</v>
      </c>
      <c r="X102" s="279"/>
      <c r="Y102" s="279"/>
      <c r="Z102" s="227">
        <f t="shared" si="13"/>
        <v>0.56000000000000005</v>
      </c>
      <c r="AA102" s="224">
        <v>1.05</v>
      </c>
      <c r="AB102" s="18"/>
    </row>
    <row r="103" spans="1:29" ht="17" x14ac:dyDescent="0.2">
      <c r="A103" s="265">
        <v>16</v>
      </c>
      <c r="B103" s="280" t="s">
        <v>50</v>
      </c>
      <c r="C103" s="281"/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27">
        <f t="shared" si="13"/>
        <v>0</v>
      </c>
      <c r="AA103" s="224">
        <v>0.85</v>
      </c>
      <c r="AB103" s="18"/>
    </row>
    <row r="104" spans="1:29" ht="17" x14ac:dyDescent="0.2">
      <c r="A104" s="266">
        <v>17</v>
      </c>
      <c r="B104" s="280" t="s">
        <v>58</v>
      </c>
      <c r="C104" s="281">
        <v>0.1</v>
      </c>
      <c r="D104" s="281"/>
      <c r="E104" s="281">
        <v>0.1</v>
      </c>
      <c r="F104" s="281"/>
      <c r="G104" s="281"/>
      <c r="H104" s="281">
        <v>0.1</v>
      </c>
      <c r="I104" s="281"/>
      <c r="J104" s="281">
        <v>0.1</v>
      </c>
      <c r="K104" s="281"/>
      <c r="L104" s="281"/>
      <c r="M104" s="281">
        <v>0.1</v>
      </c>
      <c r="N104" s="281"/>
      <c r="O104" s="281">
        <v>0.1</v>
      </c>
      <c r="P104" s="281"/>
      <c r="Q104" s="281"/>
      <c r="R104" s="281">
        <v>0.1</v>
      </c>
      <c r="S104" s="281"/>
      <c r="T104" s="281">
        <v>0.1</v>
      </c>
      <c r="U104" s="281"/>
      <c r="V104" s="281"/>
      <c r="W104" s="281"/>
      <c r="X104" s="281"/>
      <c r="Y104" s="281"/>
      <c r="Z104" s="227">
        <f t="shared" si="13"/>
        <v>0.79999999999999993</v>
      </c>
      <c r="AA104" s="224">
        <v>2.29</v>
      </c>
      <c r="AB104" s="18"/>
    </row>
    <row r="105" spans="1:29" ht="17" x14ac:dyDescent="0.2">
      <c r="A105" s="266">
        <v>18</v>
      </c>
      <c r="B105" s="63" t="s">
        <v>3</v>
      </c>
      <c r="C105" s="69">
        <f>SUM(C106:C108)</f>
        <v>1.28</v>
      </c>
      <c r="D105" s="69">
        <f t="shared" ref="D105:Z105" si="14">SUM(D106:D108)</f>
        <v>0</v>
      </c>
      <c r="E105" s="69">
        <f t="shared" si="14"/>
        <v>1.56</v>
      </c>
      <c r="F105" s="69">
        <f t="shared" si="14"/>
        <v>0</v>
      </c>
      <c r="G105" s="69">
        <f t="shared" si="14"/>
        <v>0</v>
      </c>
      <c r="H105" s="69">
        <f t="shared" si="14"/>
        <v>1.57</v>
      </c>
      <c r="I105" s="69">
        <f t="shared" si="14"/>
        <v>1.1499999999999999</v>
      </c>
      <c r="J105" s="69">
        <f t="shared" si="14"/>
        <v>0</v>
      </c>
      <c r="K105" s="69">
        <f t="shared" si="14"/>
        <v>1.26</v>
      </c>
      <c r="L105" s="69">
        <f t="shared" si="14"/>
        <v>0</v>
      </c>
      <c r="M105" s="69">
        <f t="shared" si="14"/>
        <v>1.22</v>
      </c>
      <c r="N105" s="69">
        <f t="shared" si="14"/>
        <v>0</v>
      </c>
      <c r="O105" s="69">
        <f t="shared" si="14"/>
        <v>0</v>
      </c>
      <c r="P105" s="69">
        <f t="shared" si="14"/>
        <v>0</v>
      </c>
      <c r="Q105" s="69">
        <f t="shared" si="14"/>
        <v>0</v>
      </c>
      <c r="R105" s="69">
        <f t="shared" si="14"/>
        <v>1.54</v>
      </c>
      <c r="S105" s="69">
        <f t="shared" si="14"/>
        <v>0</v>
      </c>
      <c r="T105" s="69">
        <f t="shared" si="14"/>
        <v>0</v>
      </c>
      <c r="U105" s="69">
        <f t="shared" si="14"/>
        <v>0</v>
      </c>
      <c r="V105" s="69">
        <f t="shared" si="14"/>
        <v>0</v>
      </c>
      <c r="W105" s="69">
        <f t="shared" si="14"/>
        <v>1.1000000000000001</v>
      </c>
      <c r="X105" s="69">
        <f t="shared" si="14"/>
        <v>0</v>
      </c>
      <c r="Y105" s="69">
        <f t="shared" si="14"/>
        <v>0</v>
      </c>
      <c r="Z105" s="10">
        <f t="shared" si="14"/>
        <v>10.68</v>
      </c>
      <c r="AA105" s="225"/>
      <c r="AB105" s="18"/>
    </row>
    <row r="106" spans="1:29" s="31" customFormat="1" ht="17" x14ac:dyDescent="0.2">
      <c r="A106" s="267"/>
      <c r="B106" s="60" t="s">
        <v>38</v>
      </c>
      <c r="C106" s="282"/>
      <c r="D106" s="282"/>
      <c r="E106" s="282">
        <v>1.56</v>
      </c>
      <c r="F106" s="282"/>
      <c r="G106" s="282"/>
      <c r="H106" s="282">
        <v>1.57</v>
      </c>
      <c r="I106" s="282"/>
      <c r="J106" s="282"/>
      <c r="K106" s="282">
        <v>1.26</v>
      </c>
      <c r="L106" s="282"/>
      <c r="M106" s="282"/>
      <c r="N106" s="282"/>
      <c r="O106" s="282"/>
      <c r="P106" s="282"/>
      <c r="Q106" s="282"/>
      <c r="R106" s="282">
        <v>1.54</v>
      </c>
      <c r="S106" s="282"/>
      <c r="T106" s="282"/>
      <c r="U106" s="282"/>
      <c r="V106" s="282"/>
      <c r="W106" s="282"/>
      <c r="X106" s="282"/>
      <c r="Y106" s="282"/>
      <c r="Z106" s="11">
        <f>SUM(C106:Y106)</f>
        <v>5.93</v>
      </c>
      <c r="AA106" s="226">
        <v>4.26</v>
      </c>
      <c r="AB106" s="66"/>
    </row>
    <row r="107" spans="1:29" s="31" customFormat="1" ht="17" x14ac:dyDescent="0.2">
      <c r="A107" s="267"/>
      <c r="B107" s="60" t="s">
        <v>39</v>
      </c>
      <c r="C107" s="282">
        <v>1.28</v>
      </c>
      <c r="D107" s="282"/>
      <c r="E107" s="282"/>
      <c r="F107" s="282"/>
      <c r="G107" s="282"/>
      <c r="H107" s="282"/>
      <c r="I107" s="282">
        <v>1.1499999999999999</v>
      </c>
      <c r="J107" s="282"/>
      <c r="K107" s="282"/>
      <c r="L107" s="282"/>
      <c r="M107" s="282">
        <v>1.22</v>
      </c>
      <c r="N107" s="282"/>
      <c r="O107" s="282"/>
      <c r="P107" s="282"/>
      <c r="Q107" s="282"/>
      <c r="R107" s="282"/>
      <c r="S107" s="282"/>
      <c r="T107" s="282"/>
      <c r="U107" s="282"/>
      <c r="V107" s="282"/>
      <c r="W107" s="282">
        <v>1.1000000000000001</v>
      </c>
      <c r="X107" s="282"/>
      <c r="Y107" s="282"/>
      <c r="Z107" s="11">
        <f>SUM(C107:Y107)</f>
        <v>4.75</v>
      </c>
      <c r="AA107" s="226">
        <v>3.2</v>
      </c>
      <c r="AB107" s="66"/>
    </row>
    <row r="108" spans="1:29" s="31" customFormat="1" ht="17" x14ac:dyDescent="0.2">
      <c r="A108" s="268"/>
      <c r="B108" s="60" t="s">
        <v>40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11">
        <f>SUM(C108:Y108)</f>
        <v>0</v>
      </c>
      <c r="AA108" s="226">
        <v>2.57</v>
      </c>
      <c r="AB108" s="66"/>
    </row>
    <row r="109" spans="1:29" ht="17" x14ac:dyDescent="0.2">
      <c r="A109" s="269">
        <v>19</v>
      </c>
      <c r="B109" s="19" t="s">
        <v>44</v>
      </c>
      <c r="C109" s="165">
        <v>0.3</v>
      </c>
      <c r="D109" s="165">
        <v>0.49</v>
      </c>
      <c r="E109" s="165">
        <v>0.52</v>
      </c>
      <c r="F109" s="165">
        <v>0.44</v>
      </c>
      <c r="G109" s="165">
        <v>0.44</v>
      </c>
      <c r="H109" s="165">
        <v>0.45</v>
      </c>
      <c r="I109" s="165"/>
      <c r="J109" s="165">
        <v>0.44</v>
      </c>
      <c r="K109" s="165">
        <v>0.42</v>
      </c>
      <c r="L109" s="165"/>
      <c r="M109" s="165">
        <v>0.49</v>
      </c>
      <c r="N109" s="165"/>
      <c r="O109" s="165"/>
      <c r="P109" s="165">
        <v>0.42</v>
      </c>
      <c r="Q109" s="165"/>
      <c r="R109" s="165">
        <v>0.5</v>
      </c>
      <c r="S109" s="165"/>
      <c r="T109" s="165"/>
      <c r="U109" s="165"/>
      <c r="V109" s="165"/>
      <c r="W109" s="165"/>
      <c r="X109" s="165"/>
      <c r="Y109" s="165"/>
      <c r="Z109" s="10">
        <f>SUM(C109:Y109)</f>
        <v>4.91</v>
      </c>
      <c r="AA109" s="225">
        <v>3.59</v>
      </c>
      <c r="AB109" s="18"/>
    </row>
    <row r="112" spans="1:29" x14ac:dyDescent="0.2">
      <c r="A112"/>
      <c r="Z112"/>
      <c r="AA112"/>
      <c r="AC112" s="9"/>
    </row>
  </sheetData>
  <sheetProtection password="CF7A" sheet="1" objects="1" scenarios="1"/>
  <mergeCells count="16">
    <mergeCell ref="AA3:AA4"/>
    <mergeCell ref="Z3:Z4"/>
    <mergeCell ref="H1:J1"/>
    <mergeCell ref="K1:Y1"/>
    <mergeCell ref="A3:A4"/>
    <mergeCell ref="B3:B4"/>
    <mergeCell ref="C3:Y3"/>
    <mergeCell ref="A72:A83"/>
    <mergeCell ref="A86:A91"/>
    <mergeCell ref="A93:A95"/>
    <mergeCell ref="A96:A99"/>
    <mergeCell ref="A6:B6"/>
    <mergeCell ref="A7:A14"/>
    <mergeCell ref="A15:A44"/>
    <mergeCell ref="A45:A61"/>
    <mergeCell ref="A63:A71"/>
  </mergeCells>
  <pageMargins left="0.31496062992125984" right="0.31496062992125984" top="0.35433070866141736" bottom="0.35433070866141736" header="0.31496062992125984" footer="0.31496062992125984"/>
  <pageSetup paperSize="9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13"/>
  <sheetViews>
    <sheetView showZeros="0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X6" sqref="X6"/>
    </sheetView>
  </sheetViews>
  <sheetFormatPr baseColWidth="10" defaultColWidth="8.83203125" defaultRowHeight="15" x14ac:dyDescent="0.2"/>
  <cols>
    <col min="1" max="1" width="6.1640625" style="2" customWidth="1"/>
    <col min="2" max="2" width="28.83203125" customWidth="1"/>
    <col min="3" max="4" width="9.6640625" customWidth="1"/>
    <col min="5" max="24" width="10.1640625" customWidth="1"/>
    <col min="25" max="25" width="9.83203125" customWidth="1"/>
    <col min="26" max="27" width="13.83203125" style="1" customWidth="1"/>
    <col min="28" max="28" width="13.6640625" style="1" customWidth="1"/>
    <col min="29" max="29" width="9" style="1" hidden="1" customWidth="1"/>
    <col min="30" max="30" width="13.33203125" style="1" customWidth="1"/>
    <col min="31" max="31" width="8" style="1" hidden="1" customWidth="1"/>
    <col min="32" max="32" width="13.33203125" style="1" customWidth="1"/>
    <col min="33" max="33" width="8" style="1" hidden="1" customWidth="1"/>
    <col min="34" max="34" width="13.5" style="1" customWidth="1"/>
    <col min="35" max="35" width="8" style="1" hidden="1" customWidth="1"/>
    <col min="36" max="36" width="14.33203125" style="1" customWidth="1"/>
    <col min="37" max="37" width="8" style="1" hidden="1" customWidth="1"/>
    <col min="38" max="38" width="10.1640625" style="21" customWidth="1"/>
    <col min="39" max="39" width="13.6640625" customWidth="1"/>
    <col min="40" max="40" width="13" customWidth="1"/>
  </cols>
  <sheetData>
    <row r="1" spans="1:41" s="5" customFormat="1" ht="20.25" customHeight="1" x14ac:dyDescent="0.2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7" t="str">
        <f>TOTAL!K1</f>
        <v>IET nr. 135</v>
      </c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4.75" customHeight="1" thickBot="1" x14ac:dyDescent="0.3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9.75" customHeight="1" thickBot="1" x14ac:dyDescent="0.25">
      <c r="A3" s="303" t="s">
        <v>52</v>
      </c>
      <c r="B3" s="303" t="s">
        <v>16</v>
      </c>
      <c r="C3" s="332" t="str">
        <f>TOTAL!C3</f>
        <v>IUNIE 2022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299" t="s">
        <v>51</v>
      </c>
      <c r="AA3" s="308" t="s">
        <v>115</v>
      </c>
      <c r="AB3" s="309"/>
      <c r="AC3" s="330"/>
      <c r="AD3" s="319" t="s">
        <v>13</v>
      </c>
      <c r="AE3" s="328"/>
      <c r="AF3" s="340" t="s">
        <v>14</v>
      </c>
      <c r="AG3" s="328"/>
      <c r="AH3" s="313" t="s">
        <v>15</v>
      </c>
      <c r="AI3" s="328"/>
      <c r="AJ3" s="338" t="s">
        <v>12</v>
      </c>
      <c r="AK3" s="297"/>
      <c r="AL3" s="321" t="s">
        <v>116</v>
      </c>
      <c r="AM3" s="323" t="s">
        <v>53</v>
      </c>
      <c r="AN3" s="325" t="s">
        <v>45</v>
      </c>
      <c r="AO3" s="18"/>
    </row>
    <row r="4" spans="1:41" ht="31.5" customHeight="1" thickBot="1" x14ac:dyDescent="0.25">
      <c r="A4" s="304"/>
      <c r="B4" s="304"/>
      <c r="C4" s="228">
        <f>TOTAL!C4</f>
        <v>1</v>
      </c>
      <c r="D4" s="229">
        <f>TOTAL!D4</f>
        <v>2</v>
      </c>
      <c r="E4" s="229">
        <f>TOTAL!E4</f>
        <v>3</v>
      </c>
      <c r="F4" s="229">
        <f>TOTAL!F4</f>
        <v>6</v>
      </c>
      <c r="G4" s="229">
        <f>TOTAL!G4</f>
        <v>7</v>
      </c>
      <c r="H4" s="229">
        <f>TOTAL!H4</f>
        <v>8</v>
      </c>
      <c r="I4" s="229">
        <f>TOTAL!I4</f>
        <v>9</v>
      </c>
      <c r="J4" s="229">
        <f>TOTAL!J4</f>
        <v>10</v>
      </c>
      <c r="K4" s="229">
        <f>TOTAL!K4</f>
        <v>13</v>
      </c>
      <c r="L4" s="229">
        <f>TOTAL!L4</f>
        <v>14</v>
      </c>
      <c r="M4" s="229">
        <f>TOTAL!M4</f>
        <v>15</v>
      </c>
      <c r="N4" s="229">
        <f>TOTAL!N4</f>
        <v>16</v>
      </c>
      <c r="O4" s="229">
        <f>TOTAL!O4</f>
        <v>17</v>
      </c>
      <c r="P4" s="229">
        <f>TOTAL!P4</f>
        <v>20</v>
      </c>
      <c r="Q4" s="229">
        <f>TOTAL!Q4</f>
        <v>21</v>
      </c>
      <c r="R4" s="229">
        <f>TOTAL!R4</f>
        <v>22</v>
      </c>
      <c r="S4" s="229">
        <f>TOTAL!S4</f>
        <v>23</v>
      </c>
      <c r="T4" s="229">
        <f>TOTAL!T4</f>
        <v>24</v>
      </c>
      <c r="U4" s="229">
        <f>TOTAL!U4</f>
        <v>27</v>
      </c>
      <c r="V4" s="229">
        <f>TOTAL!V4</f>
        <v>28</v>
      </c>
      <c r="W4" s="229">
        <f>TOTAL!W4</f>
        <v>29</v>
      </c>
      <c r="X4" s="229">
        <f>TOTAL!X4</f>
        <v>30</v>
      </c>
      <c r="Y4" s="229">
        <f>TOTAL!Y4</f>
        <v>0</v>
      </c>
      <c r="Z4" s="300"/>
      <c r="AA4" s="77" t="s">
        <v>77</v>
      </c>
      <c r="AB4" s="77" t="s">
        <v>69</v>
      </c>
      <c r="AC4" s="331"/>
      <c r="AD4" s="320"/>
      <c r="AE4" s="329"/>
      <c r="AF4" s="341"/>
      <c r="AG4" s="329"/>
      <c r="AH4" s="314"/>
      <c r="AI4" s="329"/>
      <c r="AJ4" s="339"/>
      <c r="AK4" s="298"/>
      <c r="AL4" s="322"/>
      <c r="AM4" s="324"/>
      <c r="AN4" s="326"/>
      <c r="AO4" s="18"/>
    </row>
    <row r="5" spans="1:41" ht="20.25" hidden="1" customHeight="1" x14ac:dyDescent="0.2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26.25" customHeight="1" thickBot="1" x14ac:dyDescent="0.25">
      <c r="A6" s="334" t="s">
        <v>112</v>
      </c>
      <c r="B6" s="335"/>
      <c r="C6" s="284">
        <v>11</v>
      </c>
      <c r="D6" s="115">
        <v>11</v>
      </c>
      <c r="E6" s="115">
        <v>11</v>
      </c>
      <c r="F6" s="115">
        <v>12</v>
      </c>
      <c r="G6" s="115">
        <v>10</v>
      </c>
      <c r="H6" s="115">
        <v>10</v>
      </c>
      <c r="I6" s="115">
        <v>10</v>
      </c>
      <c r="J6" s="116">
        <v>9</v>
      </c>
      <c r="K6" s="117">
        <v>8</v>
      </c>
      <c r="L6" s="118">
        <v>9</v>
      </c>
      <c r="M6" s="115">
        <v>9</v>
      </c>
      <c r="N6" s="118">
        <v>7</v>
      </c>
      <c r="O6" s="115">
        <v>7</v>
      </c>
      <c r="P6" s="115">
        <v>7</v>
      </c>
      <c r="Q6" s="115">
        <v>8</v>
      </c>
      <c r="R6" s="115">
        <v>9</v>
      </c>
      <c r="S6" s="115">
        <v>10</v>
      </c>
      <c r="T6" s="115">
        <v>10</v>
      </c>
      <c r="U6" s="115">
        <v>10</v>
      </c>
      <c r="V6" s="115">
        <v>9</v>
      </c>
      <c r="W6" s="115">
        <v>9</v>
      </c>
      <c r="X6" s="115">
        <v>9</v>
      </c>
      <c r="Y6" s="115"/>
      <c r="Z6" s="119">
        <f t="shared" ref="Z6:Z37" si="0">SUM(C6:Y6)</f>
        <v>205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6" customHeight="1" x14ac:dyDescent="0.2">
      <c r="A7" s="336">
        <v>1</v>
      </c>
      <c r="B7" s="70" t="s">
        <v>70</v>
      </c>
      <c r="C7" s="154">
        <f t="shared" ref="C7:Y7" si="1">SUM(C8:C14)</f>
        <v>3.5381176470588231</v>
      </c>
      <c r="D7" s="155">
        <f t="shared" si="1"/>
        <v>2.0170980392156861</v>
      </c>
      <c r="E7" s="155">
        <f t="shared" si="1"/>
        <v>3.4725490196078428</v>
      </c>
      <c r="F7" s="155">
        <f t="shared" si="1"/>
        <v>2.2754901960784313</v>
      </c>
      <c r="G7" s="155">
        <f t="shared" si="1"/>
        <v>1.8980392156862749</v>
      </c>
      <c r="H7" s="155">
        <f t="shared" si="1"/>
        <v>1.7625882352941176</v>
      </c>
      <c r="I7" s="155">
        <f t="shared" si="1"/>
        <v>3.2275294117647055</v>
      </c>
      <c r="J7" s="155">
        <f t="shared" si="1"/>
        <v>2.6244705882352939</v>
      </c>
      <c r="K7" s="155">
        <f t="shared" si="1"/>
        <v>2.0861176470588232</v>
      </c>
      <c r="L7" s="155">
        <f t="shared" si="1"/>
        <v>2.1577254901960785</v>
      </c>
      <c r="M7" s="155">
        <f t="shared" si="1"/>
        <v>3.4841960784313719</v>
      </c>
      <c r="N7" s="155">
        <f t="shared" si="1"/>
        <v>1.9394509803921567</v>
      </c>
      <c r="O7" s="155">
        <f t="shared" si="1"/>
        <v>2.4458823529411764</v>
      </c>
      <c r="P7" s="155">
        <f t="shared" si="1"/>
        <v>1.9821568627450983</v>
      </c>
      <c r="Q7" s="155">
        <f t="shared" si="1"/>
        <v>1.5727843137254902</v>
      </c>
      <c r="R7" s="155">
        <f t="shared" si="1"/>
        <v>1.7280784313725492</v>
      </c>
      <c r="S7" s="155">
        <f t="shared" si="1"/>
        <v>2.9039999999999999</v>
      </c>
      <c r="T7" s="155">
        <f t="shared" si="1"/>
        <v>2.534313725490196</v>
      </c>
      <c r="U7" s="155">
        <f t="shared" si="1"/>
        <v>2.4583921568627449</v>
      </c>
      <c r="V7" s="155">
        <f t="shared" si="1"/>
        <v>1.6672549019607843</v>
      </c>
      <c r="W7" s="155">
        <f t="shared" si="1"/>
        <v>1.6741568627450982</v>
      </c>
      <c r="X7" s="155">
        <f t="shared" si="1"/>
        <v>1.9523921568627451</v>
      </c>
      <c r="Y7" s="155">
        <f t="shared" si="1"/>
        <v>0</v>
      </c>
      <c r="Z7" s="71">
        <f t="shared" si="0"/>
        <v>51.402784313725491</v>
      </c>
      <c r="AA7" s="71">
        <f t="shared" ref="AA7:AA38" si="2">IFERROR((Z7/$Z$6*1000),"")</f>
        <v>250.74528933524633</v>
      </c>
      <c r="AB7" s="71">
        <f>SUM(AB8:AB14)</f>
        <v>220.54847441415592</v>
      </c>
      <c r="AC7" s="78"/>
      <c r="AD7" s="120">
        <f>SUM(AD8:AD14)</f>
        <v>15.110545210903876</v>
      </c>
      <c r="AE7" s="120"/>
      <c r="AF7" s="120">
        <f>SUM(AF8:AF14)</f>
        <v>2.447562054519369</v>
      </c>
      <c r="AG7" s="120"/>
      <c r="AH7" s="120">
        <f>SUM(AH8:AH14)</f>
        <v>96.907134213295066</v>
      </c>
      <c r="AI7" s="120"/>
      <c r="AJ7" s="121">
        <f>SUM(AJ8:AJ14)</f>
        <v>500.65231049258733</v>
      </c>
      <c r="AK7" s="121"/>
      <c r="AL7" s="122">
        <v>110.4</v>
      </c>
      <c r="AM7" s="122">
        <f t="shared" ref="AM7:AM15" si="3">IFERROR((AB7-AL7),"")</f>
        <v>110.14847441415591</v>
      </c>
      <c r="AN7" s="122">
        <f t="shared" ref="AN7:AN15" si="4">IFERROR((AB7*100/AL7),"")</f>
        <v>199.77216885340209</v>
      </c>
      <c r="AO7" s="18"/>
    </row>
    <row r="8" spans="1:41" s="31" customFormat="1" ht="34" x14ac:dyDescent="0.2">
      <c r="A8" s="290"/>
      <c r="B8" s="56" t="s">
        <v>71</v>
      </c>
      <c r="C8" s="244">
        <f>IF(OR(TOTAL!C8="",TOTAL!C8=0),"",((TOTAL!C8-('Vîrsta 3-4 ani'!$C$6*0.008)-('Vîrsta 5-7 ani'!$C$6*0.016))/TOTAL!$C$6)*$C$6)</f>
        <v>-2.8039215686274512E-2</v>
      </c>
      <c r="D8" s="245">
        <f>IF(OR(TOTAL!D8="",TOTAL!D8=0),"",((TOTAL!D8-('Vîrsta 3-4 ani'!$C$6*0.008)-('Vîrsta 5-7 ani'!$C$6*0.016))/TOTAL!$C$6)*$C$6)</f>
        <v>0.34294117647058819</v>
      </c>
      <c r="E8" s="245">
        <f>IF(OR(TOTAL!E8="",TOTAL!E8=0),"",((TOTAL!E8-('Vîrsta 3-4 ani'!$C$6*0.008)-('Vîrsta 5-7 ani'!$C$6*0.016))/TOTAL!$C$6)*$C$6)</f>
        <v>0.89941176470588224</v>
      </c>
      <c r="F8" s="245">
        <f>IF(OR(TOTAL!F8="",TOTAL!F8=0),"",((TOTAL!F8-('Vîrsta 3-4 ani'!$C$6*0.008)-('Vîrsta 5-7 ani'!$C$6*0.016))/TOTAL!$C$6)*$C$6)</f>
        <v>0.71392156862745093</v>
      </c>
      <c r="G8" s="245">
        <f>IF(OR(TOTAL!G8="",TOTAL!G8=0),"",((TOTAL!G8-('Vîrsta 3-4 ani'!$C$6*0.008)-('Vîrsta 5-7 ani'!$C$6*0.016))/TOTAL!$C$6)*$C$6)</f>
        <v>0.34294117647058819</v>
      </c>
      <c r="H8" s="245">
        <f>IF(OR(TOTAL!H8="",TOTAL!H8=0),"",((TOTAL!H8-('Vîrsta 3-4 ani'!$C$6*0.008)-('Vîrsta 5-7 ani'!$C$6*0.016))/TOTAL!$C$6)*$C$6)</f>
        <v>-2.8039215686274512E-2</v>
      </c>
      <c r="I8" s="245">
        <f>IF(OR(TOTAL!I8="",TOTAL!I8=0),"",((TOTAL!I8-('Vîrsta 3-4 ani'!$C$6*0.008)-('Vîrsta 5-7 ani'!$C$6*0.016))/TOTAL!$C$6)*$C$6)</f>
        <v>0.34294117647058819</v>
      </c>
      <c r="J8" s="245">
        <f>IF(OR(TOTAL!J8="",TOTAL!J8=0),"",((TOTAL!J8-('Vîrsta 3-4 ani'!$C$6*0.008)-('Vîrsta 5-7 ani'!$C$6*0.016))/TOTAL!$C$6)*$C$6)</f>
        <v>0.71392156862745093</v>
      </c>
      <c r="K8" s="245">
        <f>IF(OR(TOTAL!K8="",TOTAL!K8=0),"",((TOTAL!K8-('Vîrsta 3-4 ani'!$C$6*0.008)-('Vîrsta 5-7 ani'!$C$6*0.016))/TOTAL!$C$6)*$C$6)</f>
        <v>0.62117647058823522</v>
      </c>
      <c r="L8" s="245">
        <f>IF(OR(TOTAL!L8="",TOTAL!L8=0),"",((TOTAL!L8-('Vîrsta 3-4 ani'!$C$6*0.008)-('Vîrsta 5-7 ani'!$C$6*0.016))/TOTAL!$C$6)*$C$6)</f>
        <v>0.25019607843137254</v>
      </c>
      <c r="M8" s="245" t="str">
        <f>IF(OR(TOTAL!M8="",TOTAL!M8=0),"",((TOTAL!M8-('Vîrsta 3-4 ani'!$C$6*0.008)-('Vîrsta 5-7 ani'!$C$6*0.016))/TOTAL!$C$6)*$C$6)</f>
        <v/>
      </c>
      <c r="N8" s="245">
        <f>IF(OR(TOTAL!N8="",TOTAL!N8=0),"",((TOTAL!N8-('Vîrsta 3-4 ani'!$C$6*0.008)-('Vîrsta 5-7 ani'!$C$6*0.016))/TOTAL!$C$6)*$C$6)</f>
        <v>0.52843137254901951</v>
      </c>
      <c r="O8" s="245">
        <f>IF(OR(TOTAL!O8="",TOTAL!O8=0),"",((TOTAL!O8-('Vîrsta 3-4 ani'!$C$6*0.008)-('Vîrsta 5-7 ani'!$C$6*0.016))/TOTAL!$C$6)*$C$6)</f>
        <v>0.80666666666666664</v>
      </c>
      <c r="P8" s="245">
        <f>IF(OR(TOTAL!P8="",TOTAL!P8=0),"",((TOTAL!P8-('Vîrsta 3-4 ani'!$C$6*0.008)-('Vîrsta 5-7 ani'!$C$6*0.016))/TOTAL!$C$6)*$C$6)</f>
        <v>0.71392156862745093</v>
      </c>
      <c r="Q8" s="245">
        <f>IF(OR(TOTAL!Q8="",TOTAL!Q8=0),"",((TOTAL!Q8-('Vîrsta 3-4 ani'!$C$6*0.008)-('Vîrsta 5-7 ani'!$C$6*0.016))/TOTAL!$C$6)*$C$6)</f>
        <v>0.34294117647058819</v>
      </c>
      <c r="R8" s="245">
        <f>IF(OR(TOTAL!R8="",TOTAL!R8=0),"",((TOTAL!R8-('Vîrsta 3-4 ani'!$C$6*0.008)-('Vîrsta 5-7 ani'!$C$6*0.016))/TOTAL!$C$6)*$C$6)</f>
        <v>-2.8039215686274512E-2</v>
      </c>
      <c r="S8" s="245">
        <f>IF(OR(TOTAL!S8="",TOTAL!S8=0),"",((TOTAL!S8-('Vîrsta 3-4 ani'!$C$6*0.008)-('Vîrsta 5-7 ani'!$C$6*0.016))/TOTAL!$C$6)*$C$6)</f>
        <v>0.34294117647058819</v>
      </c>
      <c r="T8" s="245">
        <f>IF(OR(TOTAL!T8="",TOTAL!T8=0),"",((TOTAL!T8-('Vîrsta 3-4 ani'!$C$6*0.008)-('Vîrsta 5-7 ani'!$C$6*0.016))/TOTAL!$C$6)*$C$6)</f>
        <v>0.71392156862745093</v>
      </c>
      <c r="U8" s="245">
        <f>IF(OR(TOTAL!U8="",TOTAL!U8=0),"",((TOTAL!U8-('Vîrsta 3-4 ani'!$C$6*0.008)-('Vîrsta 5-7 ani'!$C$6*0.016))/TOTAL!$C$6)*$C$6)</f>
        <v>0.71392156862745093</v>
      </c>
      <c r="V8" s="245">
        <f>IF(OR(TOTAL!V8="",TOTAL!V8=0),"",((TOTAL!V8-('Vîrsta 3-4 ani'!$C$6*0.008)-('Vîrsta 5-7 ani'!$C$6*0.016))/TOTAL!$C$6)*$C$6)</f>
        <v>0.34294117647058819</v>
      </c>
      <c r="W8" s="245" t="str">
        <f>IF(OR(TOTAL!W8="",TOTAL!W8=0),"",((TOTAL!W8-('Vîrsta 3-4 ani'!$C$6*0.008)-('Vîrsta 5-7 ani'!$C$6*0.016))/TOTAL!$C$6)*$C$6)</f>
        <v/>
      </c>
      <c r="X8" s="245">
        <f>IF(OR(TOTAL!X8="",TOTAL!X8=0),"",((TOTAL!X8-('Vîrsta 3-4 ani'!$C$6*0.008)-('Vîrsta 5-7 ani'!$C$6*0.016))/TOTAL!$C$6)*$C$6)</f>
        <v>0.34294117647058819</v>
      </c>
      <c r="Y8" s="245" t="str">
        <f>IF(OR(TOTAL!Y8="",TOTAL!Y8=0),"",((TOTAL!Y8-('Vîrsta 3-4 ani'!$C$6*0.008)-('Vîrsta 5-7 ani'!$C$6*0.016))/TOTAL!$C$6)*$C$6)</f>
        <v/>
      </c>
      <c r="Z8" s="11">
        <f t="shared" si="0"/>
        <v>8.9919607843137257</v>
      </c>
      <c r="AA8" s="25">
        <f t="shared" si="2"/>
        <v>43.863223338115738</v>
      </c>
      <c r="AB8" s="25">
        <f>IFERROR(IF($AA8=0,"",$AA8-AC8),"")</f>
        <v>43.863223338115738</v>
      </c>
      <c r="AC8" s="79">
        <v>0</v>
      </c>
      <c r="AD8" s="97">
        <f>IFERROR(IF($AB8=0,"",$AB8*AE8),"")</f>
        <v>3.5529210903873749</v>
      </c>
      <c r="AE8" s="98">
        <v>8.1000000000000003E-2</v>
      </c>
      <c r="AF8" s="97">
        <f>IFERROR(IF($AB8=0,"",$AB8*AG8),"")</f>
        <v>0.52635868005738884</v>
      </c>
      <c r="AG8" s="98">
        <v>1.2E-2</v>
      </c>
      <c r="AH8" s="97">
        <f>IFERROR(IF($AB8=0,"",$AB8*AI8),"")</f>
        <v>21.054347202295553</v>
      </c>
      <c r="AI8" s="98">
        <v>0.48</v>
      </c>
      <c r="AJ8" s="97">
        <f>IFERROR(IF($AB8=0,"",$AB8*AK8),"")</f>
        <v>117.11480631276902</v>
      </c>
      <c r="AK8" s="98">
        <v>2.67</v>
      </c>
      <c r="AL8" s="192">
        <v>40</v>
      </c>
      <c r="AM8" s="99">
        <f t="shared" si="3"/>
        <v>3.8632233381157377</v>
      </c>
      <c r="AN8" s="99">
        <f t="shared" si="4"/>
        <v>109.65805834528935</v>
      </c>
      <c r="AO8" s="66"/>
    </row>
    <row r="9" spans="1:41" s="31" customFormat="1" ht="46.5" customHeight="1" x14ac:dyDescent="0.2">
      <c r="A9" s="290"/>
      <c r="B9" s="56" t="s">
        <v>72</v>
      </c>
      <c r="C9" s="244">
        <f>IF(OR(TOTAL!C9="",TOTAL!C9=0),"",((TOTAL!C9-('Vîrsta 3-4 ani'!$C$6*0.0048)-('Vîrsta 5-7 ani'!$C$6*0.0136))/TOTAL!$C$6)*$C$6)</f>
        <v>0.41929411764705882</v>
      </c>
      <c r="D9" s="245">
        <f>IF(OR(TOTAL!D9="",TOTAL!D9=0),"",((TOTAL!D9-('Vîrsta 3-4 ani'!$C$6*0.0048)-('Vîrsta 5-7 ani'!$C$6*0.0136))/TOTAL!$C$6)*$C$6)</f>
        <v>0.3545882352941177</v>
      </c>
      <c r="E9" s="245">
        <f>IF(OR(TOTAL!E9="",TOTAL!E9=0),"",((TOTAL!E9-('Vîrsta 3-4 ani'!$C$6*0.0048)-('Vîrsta 5-7 ani'!$C$6*0.0136))/TOTAL!$C$6)*$C$6)</f>
        <v>0.3545882352941177</v>
      </c>
      <c r="F9" s="245">
        <f>IF(OR(TOTAL!F9="",TOTAL!F9=0),"",((TOTAL!F9-('Vîrsta 3-4 ani'!$C$6*0.0048)-('Vîrsta 5-7 ani'!$C$6*0.0136))/TOTAL!$C$6)*$C$6)</f>
        <v>0.28988235294117648</v>
      </c>
      <c r="G9" s="245">
        <f>IF(OR(TOTAL!G9="",TOTAL!G9=0),"",((TOTAL!G9-('Vîrsta 3-4 ani'!$C$6*0.0048)-('Vîrsta 5-7 ani'!$C$6*0.0136))/TOTAL!$C$6)*$C$6)</f>
        <v>0.3545882352941177</v>
      </c>
      <c r="H9" s="245">
        <f>IF(OR(TOTAL!H9="",TOTAL!H9=0),"",((TOTAL!H9-('Vîrsta 3-4 ani'!$C$6*0.0048)-('Vîrsta 5-7 ani'!$C$6*0.0136))/TOTAL!$C$6)*$C$6)</f>
        <v>0.3545882352941177</v>
      </c>
      <c r="I9" s="245">
        <f>IF(OR(TOTAL!I9="",TOTAL!I9=0),"",((TOTAL!I9-('Vîrsta 3-4 ani'!$C$6*0.0048)-('Vîrsta 5-7 ani'!$C$6*0.0136))/TOTAL!$C$6)*$C$6)</f>
        <v>0.3545882352941177</v>
      </c>
      <c r="J9" s="245">
        <f>IF(OR(TOTAL!J9="",TOTAL!J9=0),"",((TOTAL!J9-('Vîrsta 3-4 ani'!$C$6*0.0048)-('Vîrsta 5-7 ani'!$C$6*0.0136))/TOTAL!$C$6)*$C$6)</f>
        <v>0.28988235294117648</v>
      </c>
      <c r="K9" s="245">
        <f>IF(OR(TOTAL!K9="",TOTAL!K9=0),"",((TOTAL!K9-('Vîrsta 3-4 ani'!$C$6*0.0048)-('Vîrsta 5-7 ani'!$C$6*0.0136))/TOTAL!$C$6)*$C$6)</f>
        <v>0.28988235294117648</v>
      </c>
      <c r="L9" s="245">
        <f>IF(OR(TOTAL!L9="",TOTAL!L9=0),"",((TOTAL!L9-('Vîrsta 3-4 ani'!$C$6*0.0048)-('Vîrsta 5-7 ani'!$C$6*0.0136))/TOTAL!$C$6)*$C$6)</f>
        <v>0.3545882352941177</v>
      </c>
      <c r="M9" s="245">
        <f>IF(OR(TOTAL!M9="",TOTAL!M9=0),"",((TOTAL!M9-('Vîrsta 3-4 ani'!$C$6*0.0048)-('Vîrsta 5-7 ani'!$C$6*0.0136))/TOTAL!$C$6)*$C$6)</f>
        <v>0.41929411764705882</v>
      </c>
      <c r="N9" s="245">
        <f>IF(OR(TOTAL!N9="",TOTAL!N9=0),"",((TOTAL!N9-('Vîrsta 3-4 ani'!$C$6*0.0048)-('Vîrsta 5-7 ani'!$C$6*0.0136))/TOTAL!$C$6)*$C$6)</f>
        <v>0.22517647058823531</v>
      </c>
      <c r="O9" s="245">
        <f>IF(OR(TOTAL!O9="",TOTAL!O9=0),"",((TOTAL!O9-('Vîrsta 3-4 ani'!$C$6*0.0048)-('Vîrsta 5-7 ani'!$C$6*0.0136))/TOTAL!$C$6)*$C$6)</f>
        <v>0.3545882352941177</v>
      </c>
      <c r="P9" s="245">
        <f>IF(OR(TOTAL!P9="",TOTAL!P9=0),"",((TOTAL!P9-('Vîrsta 3-4 ani'!$C$6*0.0048)-('Vîrsta 5-7 ani'!$C$6*0.0136))/TOTAL!$C$6)*$C$6)</f>
        <v>0.28988235294117648</v>
      </c>
      <c r="Q9" s="245">
        <f>IF(OR(TOTAL!Q9="",TOTAL!Q9=0),"",((TOTAL!Q9-('Vîrsta 3-4 ani'!$C$6*0.0048)-('Vîrsta 5-7 ani'!$C$6*0.0136))/TOTAL!$C$6)*$C$6)</f>
        <v>0.28988235294117648</v>
      </c>
      <c r="R9" s="245">
        <f>IF(OR(TOTAL!R9="",TOTAL!R9=0),"",((TOTAL!R9-('Vîrsta 3-4 ani'!$C$6*0.0048)-('Vîrsta 5-7 ani'!$C$6*0.0136))/TOTAL!$C$6)*$C$6)</f>
        <v>0.3545882352941177</v>
      </c>
      <c r="S9" s="245">
        <f>IF(OR(TOTAL!S9="",TOTAL!S9=0),"",((TOTAL!S9-('Vîrsta 3-4 ani'!$C$6*0.0048)-('Vîrsta 5-7 ani'!$C$6*0.0136))/TOTAL!$C$6)*$C$6)</f>
        <v>0.3545882352941177</v>
      </c>
      <c r="T9" s="245">
        <f>IF(OR(TOTAL!T9="",TOTAL!T9=0),"",((TOTAL!T9-('Vîrsta 3-4 ani'!$C$6*0.0048)-('Vîrsta 5-7 ani'!$C$6*0.0136))/TOTAL!$C$6)*$C$6)</f>
        <v>0.3545882352941177</v>
      </c>
      <c r="U9" s="245">
        <f>IF(OR(TOTAL!U9="",TOTAL!U9=0),"",((TOTAL!U9-('Vîrsta 3-4 ani'!$C$6*0.0048)-('Vîrsta 5-7 ani'!$C$6*0.0136))/TOTAL!$C$6)*$C$6)</f>
        <v>0.3545882352941177</v>
      </c>
      <c r="V9" s="245">
        <f>IF(OR(TOTAL!V9="",TOTAL!V9=0),"",((TOTAL!V9-('Vîrsta 3-4 ani'!$C$6*0.0048)-('Vîrsta 5-7 ani'!$C$6*0.0136))/TOTAL!$C$6)*$C$6)</f>
        <v>0.3545882352941177</v>
      </c>
      <c r="W9" s="245">
        <f>IF(OR(TOTAL!W9="",TOTAL!W9=0),"",((TOTAL!W9-('Vîrsta 3-4 ani'!$C$6*0.0048)-('Vîrsta 5-7 ani'!$C$6*0.0136))/TOTAL!$C$6)*$C$6)</f>
        <v>0.3545882352941177</v>
      </c>
      <c r="X9" s="245">
        <f>IF(OR(TOTAL!X9="",TOTAL!X9=0),"",((TOTAL!X9-('Vîrsta 3-4 ani'!$C$6*0.0048)-('Vîrsta 5-7 ani'!$C$6*0.0136))/TOTAL!$C$6)*$C$6)</f>
        <v>0.3545882352941177</v>
      </c>
      <c r="Y9" s="245" t="str">
        <f>IF(OR(TOTAL!Y9="",TOTAL!Y9=0),"",((TOTAL!Y9-('Vîrsta 3-4 ani'!$C$6*0.0048)-('Vîrsta 5-7 ani'!$C$6*0.0136))/TOTAL!$C$6)*$C$6)</f>
        <v/>
      </c>
      <c r="Z9" s="25">
        <f t="shared" si="0"/>
        <v>7.4774117647058853</v>
      </c>
      <c r="AA9" s="25">
        <f t="shared" si="2"/>
        <v>36.47517934002871</v>
      </c>
      <c r="AB9" s="25">
        <f>IFERROR(IF($AA9=0,"",$AA9-AC9),"")</f>
        <v>36.47517934002871</v>
      </c>
      <c r="AC9" s="26">
        <v>0</v>
      </c>
      <c r="AD9" s="97">
        <f t="shared" ref="AD9:AD14" si="5">IFERROR(IF($AB9=0,"",$AB9*AE9),"")</f>
        <v>3.2827661406025839</v>
      </c>
      <c r="AE9" s="98">
        <v>0.09</v>
      </c>
      <c r="AF9" s="97">
        <f t="shared" ref="AF9:AF14" si="6">IFERROR(IF($AB9=0,"",$AB9*AG9),"")</f>
        <v>1.0942553802008612</v>
      </c>
      <c r="AG9" s="98">
        <v>0.03</v>
      </c>
      <c r="AH9" s="97">
        <f t="shared" ref="AH9:AH14" si="7">IFERROR(IF($AB9=0,"",$AB9*AI9),"")</f>
        <v>17.508086083213779</v>
      </c>
      <c r="AI9" s="98">
        <v>0.48</v>
      </c>
      <c r="AJ9" s="97">
        <f t="shared" ref="AJ9:AJ14" si="8">IFERROR(IF($AB9=0,"",$AB9*AK9),"")</f>
        <v>94.10596269727408</v>
      </c>
      <c r="AK9" s="98">
        <v>2.58</v>
      </c>
      <c r="AL9" s="192">
        <v>16</v>
      </c>
      <c r="AM9" s="99">
        <f t="shared" si="3"/>
        <v>20.47517934002871</v>
      </c>
      <c r="AN9" s="99">
        <f t="shared" si="4"/>
        <v>227.96987087517942</v>
      </c>
      <c r="AO9" s="66"/>
    </row>
    <row r="10" spans="1:41" s="31" customFormat="1" ht="47.25" customHeight="1" x14ac:dyDescent="0.2">
      <c r="A10" s="290"/>
      <c r="B10" s="56" t="s">
        <v>75</v>
      </c>
      <c r="C10" s="244">
        <f>IF(OR(TOTAL!C10="",TOTAL!C10=0),"",((TOTAL!C10-('Vîrsta 3-4 ani'!$C$6*0.0016)-('Vîrsta 5-7 ani'!$C$6*0.0064))/TOTAL!$C$6)*$C$6)</f>
        <v>0.50513725490196071</v>
      </c>
      <c r="D10" s="245" t="str">
        <f>IF(OR(TOTAL!D10="",TOTAL!D10=0),"",((TOTAL!D10-('Vîrsta 3-4 ani'!$C$6*0.0016)-('Vîrsta 5-7 ani'!$C$6*0.0064))/TOTAL!$C$6)*$C$6)</f>
        <v/>
      </c>
      <c r="E10" s="245" t="str">
        <f>IF(OR(TOTAL!E10="",TOTAL!E10=0),"",((TOTAL!E10-('Vîrsta 3-4 ani'!$C$6*0.0016)-('Vîrsta 5-7 ani'!$C$6*0.0064))/TOTAL!$C$6)*$C$6)</f>
        <v/>
      </c>
      <c r="F10" s="245">
        <f>IF(OR(TOTAL!F10="",TOTAL!F10=0),"",((TOTAL!F10-('Vîrsta 3-4 ani'!$C$6*0.0016)-('Vîrsta 5-7 ani'!$C$6*0.0064))/TOTAL!$C$6)*$C$6)</f>
        <v>4.3568627450980384E-2</v>
      </c>
      <c r="G10" s="245" t="str">
        <f>IF(OR(TOTAL!G10="",TOTAL!G10=0),"",((TOTAL!G10-('Vîrsta 3-4 ani'!$C$6*0.0016)-('Vîrsta 5-7 ani'!$C$6*0.0064))/TOTAL!$C$6)*$C$6)</f>
        <v/>
      </c>
      <c r="H10" s="245">
        <f>IF(OR(TOTAL!H10="",TOTAL!H10=0),"",((TOTAL!H10-('Vîrsta 3-4 ani'!$C$6*0.0016)-('Vîrsta 5-7 ani'!$C$6*0.0064))/TOTAL!$C$6)*$C$6)</f>
        <v>0.44043137254901954</v>
      </c>
      <c r="I10" s="245">
        <f>IF(OR(TOTAL!I10="",TOTAL!I10=0),"",((TOTAL!I10-('Vîrsta 3-4 ani'!$C$6*0.0016)-('Vîrsta 5-7 ani'!$C$6*0.0064))/TOTAL!$C$6)*$C$6)</f>
        <v>0.15356862745098038</v>
      </c>
      <c r="J10" s="245" t="str">
        <f>IF(OR(TOTAL!J10="",TOTAL!J10=0),"",((TOTAL!J10-('Vîrsta 3-4 ani'!$C$6*0.0016)-('Vîrsta 5-7 ani'!$C$6*0.0064))/TOTAL!$C$6)*$C$6)</f>
        <v/>
      </c>
      <c r="K10" s="245">
        <f>IF(OR(TOTAL!K10="",TOTAL!K10=0),"",((TOTAL!K10-('Vîrsta 3-4 ani'!$C$6*0.0016)-('Vîrsta 5-7 ani'!$C$6*0.0064))/TOTAL!$C$6)*$C$6)</f>
        <v>2.6313725490196078E-2</v>
      </c>
      <c r="L10" s="245">
        <f>IF(OR(TOTAL!L10="",TOTAL!L10=0),"",((TOTAL!L10-('Vîrsta 3-4 ani'!$C$6*0.0016)-('Vîrsta 5-7 ani'!$C$6*0.0064))/TOTAL!$C$6)*$C$6)</f>
        <v>0.16650980392156864</v>
      </c>
      <c r="M10" s="245">
        <f>IF(OR(TOTAL!M10="",TOTAL!M10=0),"",((TOTAL!M10-('Vîrsta 3-4 ani'!$C$6*0.0016)-('Vîrsta 5-7 ani'!$C$6*0.0064))/TOTAL!$C$6)*$C$6)</f>
        <v>0.48356862745098039</v>
      </c>
      <c r="N10" s="245" t="str">
        <f>IF(OR(TOTAL!N10="",TOTAL!N10=0),"",((TOTAL!N10-('Vîrsta 3-4 ani'!$C$6*0.0016)-('Vîrsta 5-7 ani'!$C$6*0.0064))/TOTAL!$C$6)*$C$6)</f>
        <v/>
      </c>
      <c r="O10" s="245" t="str">
        <f>IF(OR(TOTAL!O10="",TOTAL!O10=0),"",((TOTAL!O10-('Vîrsta 3-4 ani'!$C$6*0.0016)-('Vîrsta 5-7 ani'!$C$6*0.0064))/TOTAL!$C$6)*$C$6)</f>
        <v/>
      </c>
      <c r="P10" s="245">
        <f>IF(OR(TOTAL!P10="",TOTAL!P10=0),"",((TOTAL!P10-('Vîrsta 3-4 ani'!$C$6*0.0016)-('Vîrsta 5-7 ani'!$C$6*0.0064))/TOTAL!$C$6)*$C$6)</f>
        <v>2.6313725490196078E-2</v>
      </c>
      <c r="Q10" s="245" t="str">
        <f>IF(OR(TOTAL!Q10="",TOTAL!Q10=0),"",((TOTAL!Q10-('Vîrsta 3-4 ani'!$C$6*0.0016)-('Vîrsta 5-7 ani'!$C$6*0.0064))/TOTAL!$C$6)*$C$6)</f>
        <v/>
      </c>
      <c r="R10" s="245">
        <f>IF(OR(TOTAL!R10="",TOTAL!R10=0),"",((TOTAL!R10-('Vîrsta 3-4 ani'!$C$6*0.0016)-('Vîrsta 5-7 ani'!$C$6*0.0064))/TOTAL!$C$6)*$C$6)</f>
        <v>0.42964705882352949</v>
      </c>
      <c r="S10" s="245">
        <f>IF(OR(TOTAL!S10="",TOTAL!S10=0),"",((TOTAL!S10-('Vîrsta 3-4 ani'!$C$6*0.0016)-('Vîrsta 5-7 ani'!$C$6*0.0064))/TOTAL!$C$6)*$C$6)</f>
        <v>0.14062745098039214</v>
      </c>
      <c r="T10" s="245">
        <f>IF(OR(TOTAL!T10="",TOTAL!T10=0),"",((TOTAL!T10-('Vîrsta 3-4 ani'!$C$6*0.0016)-('Vîrsta 5-7 ani'!$C$6*0.0064))/TOTAL!$C$6)*$C$6)</f>
        <v>-1.6823529411764706E-2</v>
      </c>
      <c r="U10" s="245">
        <f>IF(OR(TOTAL!U10="",TOTAL!U10=0),"",((TOTAL!U10-('Vîrsta 3-4 ani'!$C$6*0.0016)-('Vîrsta 5-7 ani'!$C$6*0.0064))/TOTAL!$C$6)*$C$6)</f>
        <v>3.062745098039215E-2</v>
      </c>
      <c r="V10" s="245">
        <f>IF(OR(TOTAL!V10="",TOTAL!V10=0),"",((TOTAL!V10-('Vîrsta 3-4 ani'!$C$6*0.0016)-('Vîrsta 5-7 ani'!$C$6*0.0064))/TOTAL!$C$6)*$C$6)</f>
        <v>0.18160784313725492</v>
      </c>
      <c r="W10" s="245">
        <f>IF(OR(TOTAL!W10="",TOTAL!W10=0),"",((TOTAL!W10-('Vîrsta 3-4 ani'!$C$6*0.0016)-('Vîrsta 5-7 ani'!$C$6*0.0064))/TOTAL!$C$6)*$C$6)</f>
        <v>0.42964705882352949</v>
      </c>
      <c r="X10" s="245" t="str">
        <f>IF(OR(TOTAL!X10="",TOTAL!X10=0),"",((TOTAL!X10-('Vîrsta 3-4 ani'!$C$6*0.0016)-('Vîrsta 5-7 ani'!$C$6*0.0064))/TOTAL!$C$6)*$C$6)</f>
        <v/>
      </c>
      <c r="Y10" s="245" t="str">
        <f>IF(OR(TOTAL!Y10="",TOTAL!Y10=0),"",((TOTAL!Y10-('Vîrsta 3-4 ani'!$C$6*0.0016)-('Vîrsta 5-7 ani'!$C$6*0.0064))/TOTAL!$C$6)*$C$6)</f>
        <v/>
      </c>
      <c r="Z10" s="25">
        <f t="shared" si="0"/>
        <v>3.0407450980392152</v>
      </c>
      <c r="AA10" s="25">
        <f t="shared" si="2"/>
        <v>14.832902917264464</v>
      </c>
      <c r="AB10" s="25">
        <f>IFERROR(IF($AA10=0,"",$AA10-AC10),"")</f>
        <v>14.832902917264464</v>
      </c>
      <c r="AC10" s="26"/>
      <c r="AD10" s="97">
        <f t="shared" si="5"/>
        <v>1.4832902917264466</v>
      </c>
      <c r="AE10" s="98">
        <v>0.1</v>
      </c>
      <c r="AF10" s="97">
        <f t="shared" si="6"/>
        <v>0.14832902917264465</v>
      </c>
      <c r="AG10" s="98">
        <v>0.01</v>
      </c>
      <c r="AH10" s="97">
        <f t="shared" si="7"/>
        <v>10.828019129603058</v>
      </c>
      <c r="AI10" s="98">
        <v>0.73</v>
      </c>
      <c r="AJ10" s="97">
        <f t="shared" si="8"/>
        <v>53.101792443806779</v>
      </c>
      <c r="AK10" s="98">
        <v>3.58</v>
      </c>
      <c r="AL10" s="192">
        <v>5.6</v>
      </c>
      <c r="AM10" s="99">
        <f t="shared" si="3"/>
        <v>9.2329029172644645</v>
      </c>
      <c r="AN10" s="99">
        <f t="shared" si="4"/>
        <v>264.87326637972257</v>
      </c>
      <c r="AO10" s="66"/>
    </row>
    <row r="11" spans="1:41" s="31" customFormat="1" ht="17" x14ac:dyDescent="0.2">
      <c r="A11" s="290"/>
      <c r="B11" s="56" t="s">
        <v>109</v>
      </c>
      <c r="C11" s="244" t="str">
        <f>IF(OR(TOTAL!C11="",TOTAL!C11=0),"",((TOTAL!C11-('Vîrsta 3-4 ani'!$C$6*0.0008)-('Vîrsta 5-7 ani'!$C$6*0.0032))/TOTAL!$C$6)*$C$6)</f>
        <v/>
      </c>
      <c r="D11" s="245" t="str">
        <f>IF(OR(TOTAL!D11="",TOTAL!D11=0),"",((TOTAL!D11-('Vîrsta 3-4 ani'!$C$6*0.0008)-('Vîrsta 5-7 ani'!$C$6*0.0032))/TOTAL!$C$6)*$C$6)</f>
        <v/>
      </c>
      <c r="E11" s="245" t="str">
        <f>IF(OR(TOTAL!E11="",TOTAL!E11=0),"",((TOTAL!E11-('Vîrsta 3-4 ani'!$C$6*0.0008)-('Vîrsta 5-7 ani'!$C$6*0.0032))/TOTAL!$C$6)*$C$6)</f>
        <v/>
      </c>
      <c r="F11" s="245">
        <f>IF(OR(TOTAL!F11="",TOTAL!F11=0),"",((TOTAL!F11-('Vîrsta 3-4 ani'!$C$6*0.0008)-('Vîrsta 5-7 ani'!$C$6*0.0032))/TOTAL!$C$6)*$C$6)</f>
        <v>0.13286274509803922</v>
      </c>
      <c r="G11" s="245" t="str">
        <f>IF(OR(TOTAL!G11="",TOTAL!G11=0),"",((TOTAL!G11-('Vîrsta 3-4 ani'!$C$6*0.0008)-('Vîrsta 5-7 ani'!$C$6*0.0032))/TOTAL!$C$6)*$C$6)</f>
        <v/>
      </c>
      <c r="H11" s="245">
        <f>IF(OR(TOTAL!H11="",TOTAL!H11=0),"",((TOTAL!H11-('Vîrsta 3-4 ani'!$C$6*0.0008)-('Vîrsta 5-7 ani'!$C$6*0.0032))/TOTAL!$C$6)*$C$6)</f>
        <v>0.21913725490196079</v>
      </c>
      <c r="I11" s="245" t="str">
        <f>IF(OR(TOTAL!I11="",TOTAL!I11=0),"",((TOTAL!I11-('Vîrsta 3-4 ani'!$C$6*0.0008)-('Vîrsta 5-7 ani'!$C$6*0.0032))/TOTAL!$C$6)*$C$6)</f>
        <v/>
      </c>
      <c r="J11" s="245">
        <f>IF(OR(TOTAL!J11="",TOTAL!J11=0),"",((TOTAL!J11-('Vîrsta 3-4 ani'!$C$6*0.0008)-('Vîrsta 5-7 ani'!$C$6*0.0032))/TOTAL!$C$6)*$C$6)</f>
        <v>0.26227450980392158</v>
      </c>
      <c r="K11" s="245">
        <f>IF(OR(TOTAL!K11="",TOTAL!K11=0),"",((TOTAL!K11-('Vîrsta 3-4 ani'!$C$6*0.0008)-('Vîrsta 5-7 ani'!$C$6*0.0032))/TOTAL!$C$6)*$C$6)</f>
        <v>0.15874509803921569</v>
      </c>
      <c r="L11" s="245" t="str">
        <f>IF(OR(TOTAL!L11="",TOTAL!L11=0),"",((TOTAL!L11-('Vîrsta 3-4 ani'!$C$6*0.0008)-('Vîrsta 5-7 ani'!$C$6*0.0032))/TOTAL!$C$6)*$C$6)</f>
        <v/>
      </c>
      <c r="M11" s="245" t="str">
        <f>IF(OR(TOTAL!M11="",TOTAL!M11=0),"",((TOTAL!M11-('Vîrsta 3-4 ani'!$C$6*0.0008)-('Vîrsta 5-7 ani'!$C$6*0.0032))/TOTAL!$C$6)*$C$6)</f>
        <v/>
      </c>
      <c r="N11" s="245" t="str">
        <f>IF(OR(TOTAL!N11="",TOTAL!N11=0),"",((TOTAL!N11-('Vîrsta 3-4 ani'!$C$6*0.0008)-('Vîrsta 5-7 ani'!$C$6*0.0032))/TOTAL!$C$6)*$C$6)</f>
        <v/>
      </c>
      <c r="O11" s="245" t="str">
        <f>IF(OR(TOTAL!O11="",TOTAL!O11=0),"",((TOTAL!O11-('Vîrsta 3-4 ani'!$C$6*0.0008)-('Vîrsta 5-7 ani'!$C$6*0.0032))/TOTAL!$C$6)*$C$6)</f>
        <v/>
      </c>
      <c r="P11" s="245">
        <f>IF(OR(TOTAL!P11="",TOTAL!P11=0),"",((TOTAL!P11-('Vîrsta 3-4 ani'!$C$6*0.0008)-('Vîrsta 5-7 ani'!$C$6*0.0032))/TOTAL!$C$6)*$C$6)</f>
        <v>0.15874509803921569</v>
      </c>
      <c r="Q11" s="245" t="str">
        <f>IF(OR(TOTAL!Q11="",TOTAL!Q11=0),"",((TOTAL!Q11-('Vîrsta 3-4 ani'!$C$6*0.0008)-('Vîrsta 5-7 ani'!$C$6*0.0032))/TOTAL!$C$6)*$C$6)</f>
        <v/>
      </c>
      <c r="R11" s="245">
        <f>IF(OR(TOTAL!R11="",TOTAL!R11=0),"",((TOTAL!R11-('Vîrsta 3-4 ani'!$C$6*0.0008)-('Vîrsta 5-7 ani'!$C$6*0.0032))/TOTAL!$C$6)*$C$6)</f>
        <v>0.21482352941176475</v>
      </c>
      <c r="S11" s="245" t="str">
        <f>IF(OR(TOTAL!S11="",TOTAL!S11=0),"",((TOTAL!S11-('Vîrsta 3-4 ani'!$C$6*0.0008)-('Vîrsta 5-7 ani'!$C$6*0.0032))/TOTAL!$C$6)*$C$6)</f>
        <v/>
      </c>
      <c r="T11" s="245">
        <f>IF(OR(TOTAL!T11="",TOTAL!T11=0),"",((TOTAL!T11-('Vîrsta 3-4 ani'!$C$6*0.0008)-('Vîrsta 5-7 ani'!$C$6*0.0032))/TOTAL!$C$6)*$C$6)</f>
        <v>0.26227450980392158</v>
      </c>
      <c r="U11" s="245">
        <f>IF(OR(TOTAL!U11="",TOTAL!U11=0),"",((TOTAL!U11-('Vîrsta 3-4 ani'!$C$6*0.0008)-('Vîrsta 5-7 ani'!$C$6*0.0032))/TOTAL!$C$6)*$C$6)</f>
        <v>0.16737254901960785</v>
      </c>
      <c r="V11" s="245">
        <f>IF(OR(TOTAL!V11="",TOTAL!V11=0),"",((TOTAL!V11-('Vîrsta 3-4 ani'!$C$6*0.0008)-('Vîrsta 5-7 ani'!$C$6*0.0032))/TOTAL!$C$6)*$C$6)</f>
        <v>0.22560784313725485</v>
      </c>
      <c r="W11" s="245" t="str">
        <f>IF(OR(TOTAL!W11="",TOTAL!W11=0),"",((TOTAL!W11-('Vîrsta 3-4 ani'!$C$6*0.0008)-('Vîrsta 5-7 ani'!$C$6*0.0032))/TOTAL!$C$6)*$C$6)</f>
        <v/>
      </c>
      <c r="X11" s="245" t="str">
        <f>IF(OR(TOTAL!X11="",TOTAL!X11=0),"",((TOTAL!X11-('Vîrsta 3-4 ani'!$C$6*0.0008)-('Vîrsta 5-7 ani'!$C$6*0.0032))/TOTAL!$C$6)*$C$6)</f>
        <v/>
      </c>
      <c r="Y11" s="245" t="str">
        <f>IF(OR(TOTAL!Y11="",TOTAL!Y11=0),"",((TOTAL!Y11-('Vîrsta 3-4 ani'!$C$6*0.0008)-('Vîrsta 5-7 ani'!$C$6*0.0032))/TOTAL!$C$6)*$C$6)</f>
        <v/>
      </c>
      <c r="Z11" s="25">
        <f t="shared" si="0"/>
        <v>1.8018431372549017</v>
      </c>
      <c r="AA11" s="25">
        <f t="shared" si="2"/>
        <v>8.7894787183165928</v>
      </c>
      <c r="AB11" s="25">
        <f t="shared" ref="AB11:AB42" si="9">IFERROR(IF($AA11=0,"",$AA11-AC11*AA11/100),"")</f>
        <v>8.7015839311334275</v>
      </c>
      <c r="AC11" s="26">
        <v>1</v>
      </c>
      <c r="AD11" s="97">
        <f t="shared" si="5"/>
        <v>0.63521562697274014</v>
      </c>
      <c r="AE11" s="98">
        <v>7.2999999999999995E-2</v>
      </c>
      <c r="AF11" s="97">
        <f t="shared" si="6"/>
        <v>0.17403167862266855</v>
      </c>
      <c r="AG11" s="98">
        <v>0.02</v>
      </c>
      <c r="AH11" s="97">
        <f t="shared" si="7"/>
        <v>5.4819978766140594</v>
      </c>
      <c r="AI11" s="98">
        <v>0.63</v>
      </c>
      <c r="AJ11" s="97">
        <f t="shared" si="8"/>
        <v>31.760781348637011</v>
      </c>
      <c r="AK11" s="98">
        <v>3.65</v>
      </c>
      <c r="AL11" s="192">
        <v>4.8</v>
      </c>
      <c r="AM11" s="99">
        <f t="shared" si="3"/>
        <v>3.9015839311334277</v>
      </c>
      <c r="AN11" s="99">
        <f t="shared" si="4"/>
        <v>181.28299856527974</v>
      </c>
      <c r="AO11" s="66"/>
    </row>
    <row r="12" spans="1:41" s="31" customFormat="1" ht="35.25" customHeight="1" x14ac:dyDescent="0.2">
      <c r="A12" s="290"/>
      <c r="B12" s="56" t="s">
        <v>73</v>
      </c>
      <c r="C12" s="244" t="str">
        <f>IF(OR(TOTAL!C12="",TOTAL!C12=0),"",((TOTAL!C12-('Vîrsta 3-4 ani'!$C$6*0.0016)-('Vîrsta 5-7 ani'!$C$6*0.0032))/TOTAL!$C$6)*$C$6)</f>
        <v/>
      </c>
      <c r="D12" s="245" t="str">
        <f>IF(OR(TOTAL!D12="",TOTAL!D12=0),"",((TOTAL!D12-('Vîrsta 3-4 ani'!$C$6*0.0016)-('Vîrsta 5-7 ani'!$C$6*0.0032))/TOTAL!$C$6)*$C$6)</f>
        <v/>
      </c>
      <c r="E12" s="245">
        <f>IF(OR(TOTAL!E12="",TOTAL!E12=0),"",((TOTAL!E12-('Vîrsta 3-4 ani'!$C$6*0.0016)-('Vîrsta 5-7 ani'!$C$6*0.0032))/TOTAL!$C$6)*$C$6)</f>
        <v>0.20015686274509806</v>
      </c>
      <c r="F12" s="245" t="str">
        <f>IF(OR(TOTAL!F12="",TOTAL!F12=0),"",((TOTAL!F12-('Vîrsta 3-4 ani'!$C$6*0.0016)-('Vîrsta 5-7 ani'!$C$6*0.0032))/TOTAL!$C$6)*$C$6)</f>
        <v/>
      </c>
      <c r="G12" s="245">
        <f>IF(OR(TOTAL!G12="",TOTAL!G12=0),"",((TOTAL!G12-('Vîrsta 3-4 ani'!$C$6*0.0016)-('Vîrsta 5-7 ani'!$C$6*0.0032))/TOTAL!$C$6)*$C$6)</f>
        <v>0.35545098039215689</v>
      </c>
      <c r="H12" s="245">
        <f>IF(OR(TOTAL!H12="",TOTAL!H12=0),"",((TOTAL!H12-('Vîrsta 3-4 ani'!$C$6*0.0016)-('Vîrsta 5-7 ani'!$C$6*0.0032))/TOTAL!$C$6)*$C$6)</f>
        <v>0.16996078431372549</v>
      </c>
      <c r="I12" s="245" t="str">
        <f>IF(OR(TOTAL!I12="",TOTAL!I12=0),"",((TOTAL!I12-('Vîrsta 3-4 ani'!$C$6*0.0016)-('Vîrsta 5-7 ani'!$C$6*0.0032))/TOTAL!$C$6)*$C$6)</f>
        <v/>
      </c>
      <c r="J12" s="245" t="str">
        <f>IF(OR(TOTAL!J12="",TOTAL!J12=0),"",((TOTAL!J12-('Vîrsta 3-4 ani'!$C$6*0.0016)-('Vîrsta 5-7 ani'!$C$6*0.0032))/TOTAL!$C$6)*$C$6)</f>
        <v/>
      </c>
      <c r="K12" s="245">
        <f>IF(OR(TOTAL!K12="",TOTAL!K12=0),"",((TOTAL!K12-('Vîrsta 3-4 ani'!$C$6*0.0016)-('Vîrsta 5-7 ani'!$C$6*0.0032))/TOTAL!$C$6)*$C$6)</f>
        <v>0.33819607843137256</v>
      </c>
      <c r="L12" s="245" t="str">
        <f>IF(OR(TOTAL!L12="",TOTAL!L12=0),"",((TOTAL!L12-('Vîrsta 3-4 ani'!$C$6*0.0016)-('Vîrsta 5-7 ani'!$C$6*0.0032))/TOTAL!$C$6)*$C$6)</f>
        <v/>
      </c>
      <c r="M12" s="245" t="str">
        <f>IF(OR(TOTAL!M12="",TOTAL!M12=0),"",((TOTAL!M12-('Vîrsta 3-4 ani'!$C$6*0.0016)-('Vîrsta 5-7 ani'!$C$6*0.0032))/TOTAL!$C$6)*$C$6)</f>
        <v/>
      </c>
      <c r="N12" s="245" t="str">
        <f>IF(OR(TOTAL!N12="",TOTAL!N12=0),"",((TOTAL!N12-('Vîrsta 3-4 ani'!$C$6*0.0016)-('Vîrsta 5-7 ani'!$C$6*0.0032))/TOTAL!$C$6)*$C$6)</f>
        <v/>
      </c>
      <c r="O12" s="245">
        <f>IF(OR(TOTAL!O12="",TOTAL!O12=0),"",((TOTAL!O12-('Vîrsta 3-4 ani'!$C$6*0.0016)-('Vîrsta 5-7 ani'!$C$6*0.0032))/TOTAL!$C$6)*$C$6)</f>
        <v>0.16996078431372549</v>
      </c>
      <c r="P12" s="245" t="str">
        <f>IF(OR(TOTAL!P12="",TOTAL!P12=0),"",((TOTAL!P12-('Vîrsta 3-4 ani'!$C$6*0.0016)-('Vîrsta 5-7 ani'!$C$6*0.0032))/TOTAL!$C$6)*$C$6)</f>
        <v/>
      </c>
      <c r="Q12" s="245" t="str">
        <f>IF(OR(TOTAL!Q12="",TOTAL!Q12=0),"",((TOTAL!Q12-('Vîrsta 3-4 ani'!$C$6*0.0016)-('Vîrsta 5-7 ani'!$C$6*0.0032))/TOTAL!$C$6)*$C$6)</f>
        <v/>
      </c>
      <c r="R12" s="245">
        <f>IF(OR(TOTAL!R12="",TOTAL!R12=0),"",((TOTAL!R12-('Vîrsta 3-4 ani'!$C$6*0.0016)-('Vîrsta 5-7 ani'!$C$6*0.0032))/TOTAL!$C$6)*$C$6)</f>
        <v>0.16564705882352943</v>
      </c>
      <c r="S12" s="245" t="str">
        <f>IF(OR(TOTAL!S12="",TOTAL!S12=0),"",((TOTAL!S12-('Vîrsta 3-4 ani'!$C$6*0.0016)-('Vîrsta 5-7 ani'!$C$6*0.0032))/TOTAL!$C$6)*$C$6)</f>
        <v/>
      </c>
      <c r="T12" s="245" t="str">
        <f>IF(OR(TOTAL!T12="",TOTAL!T12=0),"",((TOTAL!T12-('Vîrsta 3-4 ani'!$C$6*0.0016)-('Vîrsta 5-7 ani'!$C$6*0.0032))/TOTAL!$C$6)*$C$6)</f>
        <v/>
      </c>
      <c r="U12" s="245">
        <f>IF(OR(TOTAL!U12="",TOTAL!U12=0),"",((TOTAL!U12-('Vîrsta 3-4 ani'!$C$6*0.0016)-('Vîrsta 5-7 ani'!$C$6*0.0032))/TOTAL!$C$6)*$C$6)</f>
        <v>0.35545098039215689</v>
      </c>
      <c r="V12" s="245" t="str">
        <f>IF(OR(TOTAL!V12="",TOTAL!V12=0),"",((TOTAL!V12-('Vîrsta 3-4 ani'!$C$6*0.0016)-('Vîrsta 5-7 ani'!$C$6*0.0032))/TOTAL!$C$6)*$C$6)</f>
        <v/>
      </c>
      <c r="W12" s="245">
        <f>IF(OR(TOTAL!W12="",TOTAL!W12=0),"",((TOTAL!W12-('Vîrsta 3-4 ani'!$C$6*0.0016)-('Vîrsta 5-7 ani'!$C$6*0.0032))/TOTAL!$C$6)*$C$6)</f>
        <v>0.11819607843137256</v>
      </c>
      <c r="X12" s="245" t="str">
        <f>IF(OR(TOTAL!X12="",TOTAL!X12=0),"",((TOTAL!X12-('Vîrsta 3-4 ani'!$C$6*0.0016)-('Vîrsta 5-7 ani'!$C$6*0.0032))/TOTAL!$C$6)*$C$6)</f>
        <v/>
      </c>
      <c r="Y12" s="245" t="str">
        <f>IF(OR(TOTAL!Y12="",TOTAL!Y12=0),"",((TOTAL!Y12-('Vîrsta 3-4 ani'!$C$6*0.0016)-('Vîrsta 5-7 ani'!$C$6*0.0032))/TOTAL!$C$6)*$C$6)</f>
        <v/>
      </c>
      <c r="Z12" s="25">
        <f t="shared" si="0"/>
        <v>1.8730196078431371</v>
      </c>
      <c r="AA12" s="25">
        <f t="shared" si="2"/>
        <v>9.1366810138689623</v>
      </c>
      <c r="AB12" s="25">
        <f t="shared" si="9"/>
        <v>9.1366810138689623</v>
      </c>
      <c r="AC12" s="26">
        <v>0</v>
      </c>
      <c r="AD12" s="97">
        <f t="shared" si="5"/>
        <v>0.91366810138689625</v>
      </c>
      <c r="AE12" s="98">
        <v>0.1</v>
      </c>
      <c r="AF12" s="97">
        <f t="shared" si="6"/>
        <v>0.1187768531802965</v>
      </c>
      <c r="AG12" s="98">
        <v>1.2999999999999999E-2</v>
      </c>
      <c r="AH12" s="97">
        <f t="shared" si="7"/>
        <v>6.7611439502630324</v>
      </c>
      <c r="AI12" s="98">
        <v>0.74</v>
      </c>
      <c r="AJ12" s="97">
        <f t="shared" si="8"/>
        <v>32.892051649928263</v>
      </c>
      <c r="AK12" s="98">
        <v>3.6</v>
      </c>
      <c r="AL12" s="192">
        <v>6.4</v>
      </c>
      <c r="AM12" s="99">
        <f t="shared" si="3"/>
        <v>2.7366810138689619</v>
      </c>
      <c r="AN12" s="99">
        <f t="shared" si="4"/>
        <v>142.76064084170252</v>
      </c>
      <c r="AO12" s="66"/>
    </row>
    <row r="13" spans="1:41" s="31" customFormat="1" ht="17" x14ac:dyDescent="0.2">
      <c r="A13" s="290"/>
      <c r="B13" s="56" t="s">
        <v>74</v>
      </c>
      <c r="C13" s="244">
        <f>IF(OR(TOTAL!C13="",TOTAL!C13=0),"",((TOTAL!C13-('Vîrsta 3-4 ani'!$C$6*0.0016)-('Vîrsta 5-7 ani'!$C$6*0.0056))/TOTAL!$C$6)*$C$6)</f>
        <v>0.26227450980392158</v>
      </c>
      <c r="D13" s="245">
        <f>IF(OR(TOTAL!D13="",TOTAL!D13=0),"",((TOTAL!D13-('Vîrsta 3-4 ani'!$C$6*0.0016)-('Vîrsta 5-7 ani'!$C$6*0.0056))/TOTAL!$C$6)*$C$6)</f>
        <v>0.622470588235294</v>
      </c>
      <c r="E13" s="245">
        <f>IF(OR(TOTAL!E13="",TOTAL!E13=0),"",((TOTAL!E13-('Vîrsta 3-4 ani'!$C$6*0.0016)-('Vîrsta 5-7 ani'!$C$6*0.0056))/TOTAL!$C$6)*$C$6)</f>
        <v>0.63325490196078427</v>
      </c>
      <c r="F13" s="245">
        <f>IF(OR(TOTAL!F13="",TOTAL!F13=0),"",((TOTAL!F13-('Vîrsta 3-4 ani'!$C$6*0.0016)-('Vîrsta 5-7 ani'!$C$6*0.0056))/TOTAL!$C$6)*$C$6)</f>
        <v>0.40894117647058825</v>
      </c>
      <c r="G13" s="245">
        <f>IF(OR(TOTAL!G13="",TOTAL!G13=0),"",((TOTAL!G13-('Vîrsta 3-4 ani'!$C$6*0.0016)-('Vîrsta 5-7 ani'!$C$6*0.0056))/TOTAL!$C$6)*$C$6)</f>
        <v>0.25364705882352945</v>
      </c>
      <c r="H13" s="245" t="str">
        <f>IF(OR(TOTAL!H13="",TOTAL!H13=0),"",((TOTAL!H13-('Vîrsta 3-4 ani'!$C$6*0.0016)-('Vîrsta 5-7 ani'!$C$6*0.0056))/TOTAL!$C$6)*$C$6)</f>
        <v/>
      </c>
      <c r="I13" s="245">
        <f>IF(OR(TOTAL!I13="",TOTAL!I13=0),"",((TOTAL!I13-('Vîrsta 3-4 ani'!$C$6*0.0016)-('Vîrsta 5-7 ani'!$C$6*0.0056))/TOTAL!$C$6)*$C$6)</f>
        <v>0.26658823529411768</v>
      </c>
      <c r="J13" s="245">
        <f>IF(OR(TOTAL!J13="",TOTAL!J13=0),"",((TOTAL!J13-('Vîrsta 3-4 ani'!$C$6*0.0016)-('Vîrsta 5-7 ani'!$C$6*0.0056))/TOTAL!$C$6)*$C$6)</f>
        <v>0.19756862745098039</v>
      </c>
      <c r="K13" s="245" t="str">
        <f>IF(OR(TOTAL!K13="",TOTAL!K13=0),"",((TOTAL!K13-('Vîrsta 3-4 ani'!$C$6*0.0016)-('Vîrsta 5-7 ani'!$C$6*0.0056))/TOTAL!$C$6)*$C$6)</f>
        <v/>
      </c>
      <c r="L13" s="245">
        <f>IF(OR(TOTAL!L13="",TOTAL!L13=0),"",((TOTAL!L13-('Vîrsta 3-4 ani'!$C$6*0.0016)-('Vîrsta 5-7 ani'!$C$6*0.0056))/TOTAL!$C$6)*$C$6)</f>
        <v>0.61384313725490192</v>
      </c>
      <c r="M13" s="245">
        <f>IF(OR(TOTAL!M13="",TOTAL!M13=0),"",((TOTAL!M13-('Vîrsta 3-4 ani'!$C$6*0.0016)-('Vîrsta 5-7 ani'!$C$6*0.0056))/TOTAL!$C$6)*$C$6)</f>
        <v>0.22345098039215688</v>
      </c>
      <c r="N13" s="245">
        <f>IF(OR(TOTAL!N13="",TOTAL!N13=0),"",((TOTAL!N13-('Vîrsta 3-4 ani'!$C$6*0.0016)-('Vîrsta 5-7 ani'!$C$6*0.0056))/TOTAL!$C$6)*$C$6)</f>
        <v>0.56423529411764695</v>
      </c>
      <c r="O13" s="245">
        <f>IF(OR(TOTAL!O13="",TOTAL!O13=0),"",((TOTAL!O13-('Vîrsta 3-4 ani'!$C$6*0.0016)-('Vîrsta 5-7 ani'!$C$6*0.0056))/TOTAL!$C$6)*$C$6)</f>
        <v>0.20188235294117648</v>
      </c>
      <c r="P13" s="245">
        <f>IF(OR(TOTAL!P13="",TOTAL!P13=0),"",((TOTAL!P13-('Vîrsta 3-4 ani'!$C$6*0.0016)-('Vîrsta 5-7 ani'!$C$6*0.0056))/TOTAL!$C$6)*$C$6)</f>
        <v>0.32266666666666666</v>
      </c>
      <c r="Q13" s="245">
        <f>IF(OR(TOTAL!Q13="",TOTAL!Q13=0),"",((TOTAL!Q13-('Vîrsta 3-4 ani'!$C$6*0.0016)-('Vîrsta 5-7 ani'!$C$6*0.0056))/TOTAL!$C$6)*$C$6)</f>
        <v>0.36364705882352943</v>
      </c>
      <c r="R13" s="245" t="str">
        <f>IF(OR(TOTAL!R13="",TOTAL!R13=0),"",((TOTAL!R13-('Vîrsta 3-4 ani'!$C$6*0.0016)-('Vîrsta 5-7 ani'!$C$6*0.0056))/TOTAL!$C$6)*$C$6)</f>
        <v/>
      </c>
      <c r="S13" s="245">
        <f>IF(OR(TOTAL!S13="",TOTAL!S13=0),"",((TOTAL!S13-('Vîrsta 3-4 ani'!$C$6*0.0016)-('Vîrsta 5-7 ani'!$C$6*0.0056))/TOTAL!$C$6)*$C$6)</f>
        <v>0.1910980392156863</v>
      </c>
      <c r="T13" s="245">
        <f>IF(OR(TOTAL!T13="",TOTAL!T13=0),"",((TOTAL!T13-('Vîrsta 3-4 ani'!$C$6*0.0016)-('Vîrsta 5-7 ani'!$C$6*0.0056))/TOTAL!$C$6)*$C$6)</f>
        <v>0.19756862745098039</v>
      </c>
      <c r="U13" s="245">
        <f>IF(OR(TOTAL!U13="",TOTAL!U13=0),"",((TOTAL!U13-('Vîrsta 3-4 ani'!$C$6*0.0016)-('Vîrsta 5-7 ani'!$C$6*0.0056))/TOTAL!$C$6)*$C$6)</f>
        <v>0.24501960784313725</v>
      </c>
      <c r="V13" s="245">
        <f>IF(OR(TOTAL!V13="",TOTAL!V13=0),"",((TOTAL!V13-('Vîrsta 3-4 ani'!$C$6*0.0016)-('Vîrsta 5-7 ani'!$C$6*0.0056))/TOTAL!$C$6)*$C$6)</f>
        <v>0.37658823529411767</v>
      </c>
      <c r="W13" s="245">
        <f>IF(OR(TOTAL!W13="",TOTAL!W13=0),"",((TOTAL!W13-('Vîrsta 3-4 ani'!$C$6*0.0016)-('Vîrsta 5-7 ani'!$C$6*0.0056))/TOTAL!$C$6)*$C$6)</f>
        <v>0.19756862745098039</v>
      </c>
      <c r="X13" s="245">
        <f>IF(OR(TOTAL!X13="",TOTAL!X13=0),"",((TOTAL!X13-('Vîrsta 3-4 ani'!$C$6*0.0016)-('Vîrsta 5-7 ani'!$C$6*0.0056))/TOTAL!$C$6)*$C$6)</f>
        <v>0.26011764705882351</v>
      </c>
      <c r="Y13" s="245" t="str">
        <f>IF(OR(TOTAL!Y13="",TOTAL!Y13=0),"",((TOTAL!Y13-('Vîrsta 3-4 ani'!$C$6*0.0016)-('Vîrsta 5-7 ani'!$C$6*0.0056))/TOTAL!$C$6)*$C$6)</f>
        <v/>
      </c>
      <c r="Z13" s="25">
        <f t="shared" si="0"/>
        <v>6.4024313725490183</v>
      </c>
      <c r="AA13" s="25">
        <f t="shared" si="2"/>
        <v>31.2313725490196</v>
      </c>
      <c r="AB13" s="25">
        <f t="shared" si="9"/>
        <v>30.919058823529404</v>
      </c>
      <c r="AC13" s="26">
        <v>1</v>
      </c>
      <c r="AD13" s="97">
        <f t="shared" si="5"/>
        <v>3.7102870588235284</v>
      </c>
      <c r="AE13" s="98">
        <v>0.12</v>
      </c>
      <c r="AF13" s="97">
        <f t="shared" si="6"/>
        <v>0.30919058823529405</v>
      </c>
      <c r="AG13" s="98">
        <v>0.01</v>
      </c>
      <c r="AH13" s="97">
        <f t="shared" si="7"/>
        <v>20.7157694117647</v>
      </c>
      <c r="AI13" s="98">
        <v>0.67</v>
      </c>
      <c r="AJ13" s="97">
        <f t="shared" si="8"/>
        <v>110.38103999999997</v>
      </c>
      <c r="AK13" s="98">
        <v>3.57</v>
      </c>
      <c r="AL13" s="192">
        <v>12</v>
      </c>
      <c r="AM13" s="99">
        <f t="shared" si="3"/>
        <v>18.919058823529404</v>
      </c>
      <c r="AN13" s="99">
        <f t="shared" si="4"/>
        <v>257.65882352941168</v>
      </c>
      <c r="AO13" s="66"/>
    </row>
    <row r="14" spans="1:41" s="31" customFormat="1" ht="17" x14ac:dyDescent="0.2">
      <c r="A14" s="337"/>
      <c r="B14" s="56" t="s">
        <v>0</v>
      </c>
      <c r="C14" s="244">
        <f>IF(OR(TOTAL!C14="",TOTAL!C14=0),"",((TOTAL!C14-('Vîrsta 3-4 ani'!$C$6*0.005)-('Vîrsta 5-7 ani'!$C$6*0.0096))/TOTAL!$C$6)*$C$6)</f>
        <v>2.3794509803921562</v>
      </c>
      <c r="D14" s="245">
        <f>IF(OR(TOTAL!D14="",TOTAL!D14=0),"",((TOTAL!D14-('Vîrsta 3-4 ani'!$C$6*0.005)-('Vîrsta 5-7 ani'!$C$6*0.0096))/TOTAL!$C$6)*$C$6)</f>
        <v>0.69709803921568625</v>
      </c>
      <c r="E14" s="245">
        <f>IF(OR(TOTAL!E14="",TOTAL!E14=0),"",((TOTAL!E14-('Vîrsta 3-4 ani'!$C$6*0.005)-('Vîrsta 5-7 ani'!$C$6*0.0096))/TOTAL!$C$6)*$C$6)</f>
        <v>1.3851372549019607</v>
      </c>
      <c r="F14" s="245">
        <f>IF(OR(TOTAL!F14="",TOTAL!F14=0),"",((TOTAL!F14-('Vîrsta 3-4 ani'!$C$6*0.005)-('Vîrsta 5-7 ani'!$C$6*0.0096))/TOTAL!$C$6)*$C$6)</f>
        <v>0.6863137254901962</v>
      </c>
      <c r="G14" s="245">
        <f>IF(OR(TOTAL!G14="",TOTAL!G14=0),"",((TOTAL!G14-('Vîrsta 3-4 ani'!$C$6*0.005)-('Vîrsta 5-7 ani'!$C$6*0.0096))/TOTAL!$C$6)*$C$6)</f>
        <v>0.59141176470588241</v>
      </c>
      <c r="H14" s="245">
        <f>IF(OR(TOTAL!H14="",TOTAL!H14=0),"",((TOTAL!H14-('Vîrsta 3-4 ani'!$C$6*0.005)-('Vîrsta 5-7 ani'!$C$6*0.0096))/TOTAL!$C$6)*$C$6)</f>
        <v>0.60650980392156861</v>
      </c>
      <c r="I14" s="245">
        <f>IF(OR(TOTAL!I14="",TOTAL!I14=0),"",((TOTAL!I14-('Vîrsta 3-4 ani'!$C$6*0.005)-('Vîrsta 5-7 ani'!$C$6*0.0096))/TOTAL!$C$6)*$C$6)</f>
        <v>2.1098431372549014</v>
      </c>
      <c r="J14" s="245">
        <f>IF(OR(TOTAL!J14="",TOTAL!J14=0),"",((TOTAL!J14-('Vîrsta 3-4 ani'!$C$6*0.005)-('Vîrsta 5-7 ani'!$C$6*0.0096))/TOTAL!$C$6)*$C$6)</f>
        <v>1.1608235294117646</v>
      </c>
      <c r="K14" s="245">
        <f>IF(OR(TOTAL!K14="",TOTAL!K14=0),"",((TOTAL!K14-('Vîrsta 3-4 ani'!$C$6*0.005)-('Vîrsta 5-7 ani'!$C$6*0.0096))/TOTAL!$C$6)*$C$6)</f>
        <v>0.65180392156862754</v>
      </c>
      <c r="L14" s="245">
        <f>IF(OR(TOTAL!L14="",TOTAL!L14=0),"",((TOTAL!L14-('Vîrsta 3-4 ani'!$C$6*0.005)-('Vîrsta 5-7 ani'!$C$6*0.0096))/TOTAL!$C$6)*$C$6)</f>
        <v>0.77258823529411769</v>
      </c>
      <c r="M14" s="245">
        <f>IF(OR(TOTAL!M14="",TOTAL!M14=0),"",((TOTAL!M14-('Vîrsta 3-4 ani'!$C$6*0.005)-('Vîrsta 5-7 ani'!$C$6*0.0096))/TOTAL!$C$6)*$C$6)</f>
        <v>2.3578823529411759</v>
      </c>
      <c r="N14" s="245">
        <f>IF(OR(TOTAL!N14="",TOTAL!N14=0),"",((TOTAL!N14-('Vîrsta 3-4 ani'!$C$6*0.005)-('Vîrsta 5-7 ani'!$C$6*0.0096))/TOTAL!$C$6)*$C$6)</f>
        <v>0.62160784313725503</v>
      </c>
      <c r="O14" s="245">
        <f>IF(OR(TOTAL!O14="",TOTAL!O14=0),"",((TOTAL!O14-('Vîrsta 3-4 ani'!$C$6*0.005)-('Vîrsta 5-7 ani'!$C$6*0.0096))/TOTAL!$C$6)*$C$6)</f>
        <v>0.91278431372549018</v>
      </c>
      <c r="P14" s="245">
        <f>IF(OR(TOTAL!P14="",TOTAL!P14=0),"",((TOTAL!P14-('Vîrsta 3-4 ani'!$C$6*0.005)-('Vîrsta 5-7 ani'!$C$6*0.0096))/TOTAL!$C$6)*$C$6)</f>
        <v>0.47062745098039227</v>
      </c>
      <c r="Q14" s="245">
        <f>IF(OR(TOTAL!Q14="",TOTAL!Q14=0),"",((TOTAL!Q14-('Vîrsta 3-4 ani'!$C$6*0.005)-('Vîrsta 5-7 ani'!$C$6*0.0096))/TOTAL!$C$6)*$C$6)</f>
        <v>0.5763137254901961</v>
      </c>
      <c r="R14" s="245">
        <f>IF(OR(TOTAL!R14="",TOTAL!R14=0),"",((TOTAL!R14-('Vîrsta 3-4 ani'!$C$6*0.005)-('Vîrsta 5-7 ani'!$C$6*0.0096))/TOTAL!$C$6)*$C$6)</f>
        <v>0.59141176470588241</v>
      </c>
      <c r="S14" s="245">
        <f>IF(OR(TOTAL!S14="",TOTAL!S14=0),"",((TOTAL!S14-('Vîrsta 3-4 ani'!$C$6*0.005)-('Vîrsta 5-7 ani'!$C$6*0.0096))/TOTAL!$C$6)*$C$6)</f>
        <v>1.8747450980392153</v>
      </c>
      <c r="T14" s="245">
        <f>IF(OR(TOTAL!T14="",TOTAL!T14=0),"",((TOTAL!T14-('Vîrsta 3-4 ani'!$C$6*0.005)-('Vîrsta 5-7 ani'!$C$6*0.0096))/TOTAL!$C$6)*$C$6)</f>
        <v>1.0227843137254902</v>
      </c>
      <c r="U14" s="245">
        <f>IF(OR(TOTAL!U14="",TOTAL!U14=0),"",((TOTAL!U14-('Vîrsta 3-4 ani'!$C$6*0.005)-('Vîrsta 5-7 ani'!$C$6*0.0096))/TOTAL!$C$6)*$C$6)</f>
        <v>0.59141176470588241</v>
      </c>
      <c r="V14" s="245">
        <f>IF(OR(TOTAL!V14="",TOTAL!V14=0),"",((TOTAL!V14-('Vîrsta 3-4 ani'!$C$6*0.005)-('Vîrsta 5-7 ani'!$C$6*0.0096))/TOTAL!$C$6)*$C$6)</f>
        <v>0.18592156862745093</v>
      </c>
      <c r="W14" s="245">
        <f>IF(OR(TOTAL!W14="",TOTAL!W14=0),"",((TOTAL!W14-('Vîrsta 3-4 ani'!$C$6*0.005)-('Vîrsta 5-7 ani'!$C$6*0.0096))/TOTAL!$C$6)*$C$6)</f>
        <v>0.57415686274509814</v>
      </c>
      <c r="X14" s="245">
        <f>IF(OR(TOTAL!X14="",TOTAL!X14=0),"",((TOTAL!X14-('Vîrsta 3-4 ani'!$C$6*0.005)-('Vîrsta 5-7 ani'!$C$6*0.0096))/TOTAL!$C$6)*$C$6)</f>
        <v>0.99474509803921563</v>
      </c>
      <c r="Y14" s="245" t="str">
        <f>IF(OR(TOTAL!Y14="",TOTAL!Y14=0),"",((TOTAL!Y14-('Vîrsta 3-4 ani'!$C$6*0.005)-('Vîrsta 5-7 ani'!$C$6*0.0096))/TOTAL!$C$6)*$C$6)</f>
        <v/>
      </c>
      <c r="Z14" s="25">
        <f t="shared" si="0"/>
        <v>21.815372549019607</v>
      </c>
      <c r="AA14" s="25">
        <f t="shared" si="2"/>
        <v>106.41645145863222</v>
      </c>
      <c r="AB14" s="25">
        <f t="shared" si="9"/>
        <v>76.619845050215204</v>
      </c>
      <c r="AC14" s="26">
        <v>28</v>
      </c>
      <c r="AD14" s="97">
        <f t="shared" si="5"/>
        <v>1.5323969010043041</v>
      </c>
      <c r="AE14" s="98">
        <v>0.02</v>
      </c>
      <c r="AF14" s="97">
        <f t="shared" si="6"/>
        <v>7.6619845050215199E-2</v>
      </c>
      <c r="AG14" s="98">
        <v>1E-3</v>
      </c>
      <c r="AH14" s="97">
        <f t="shared" si="7"/>
        <v>14.55777055954089</v>
      </c>
      <c r="AI14" s="98">
        <v>0.19</v>
      </c>
      <c r="AJ14" s="97">
        <f t="shared" si="8"/>
        <v>61.295876040172168</v>
      </c>
      <c r="AK14" s="98">
        <v>0.8</v>
      </c>
      <c r="AL14" s="192">
        <v>25.6</v>
      </c>
      <c r="AM14" s="99">
        <f t="shared" si="3"/>
        <v>51.019845050215203</v>
      </c>
      <c r="AN14" s="99">
        <f t="shared" si="4"/>
        <v>299.29626972740311</v>
      </c>
      <c r="AO14" s="66"/>
    </row>
    <row r="15" spans="1:41" ht="17" x14ac:dyDescent="0.2">
      <c r="A15" s="327">
        <v>2</v>
      </c>
      <c r="B15" s="19" t="s">
        <v>86</v>
      </c>
      <c r="C15" s="69">
        <f>IF(OR(TOTAL!C15="",TOTAL!C15=0),"",((TOTAL!C15-('Vîrsta 3-4 ani'!$C$6*0.024)-('Vîrsta 5-7 ani'!$C$6*0.064))/TOTAL!$C$6)*$C$6)</f>
        <v>0.29764705882352938</v>
      </c>
      <c r="D15" s="69">
        <f>IF(OR(TOTAL!D15="",TOTAL!D15=0),"",((TOTAL!D15-('Vîrsta 3-4 ani'!$C$6*0.024)-('Vîrsta 5-7 ani'!$C$6*0.064))/TOTAL!$C$6)*$C$6)</f>
        <v>1.5205882352941174</v>
      </c>
      <c r="E15" s="69">
        <f>IF(OR(TOTAL!E15="",TOTAL!E15=0),"",((TOTAL!E15-('Vîrsta 3-4 ani'!$C$6*0.024)-('Vîrsta 5-7 ani'!$C$6*0.064))/TOTAL!$C$6)*$C$6)</f>
        <v>1.250980392156863</v>
      </c>
      <c r="F15" s="69">
        <f>IF(OR(TOTAL!F15="",TOTAL!F15=0),"",((TOTAL!F15-('Vîrsta 3-4 ani'!$C$6*0.024)-('Vîrsta 5-7 ani'!$C$6*0.064))/TOTAL!$C$6)*$C$6)</f>
        <v>2.5127450980392156</v>
      </c>
      <c r="G15" s="69">
        <f>IF(OR(TOTAL!G15="",TOTAL!G15=0),"",((TOTAL!G15-('Vîrsta 3-4 ani'!$C$6*0.024)-('Vîrsta 5-7 ani'!$C$6*0.064))/TOTAL!$C$6)*$C$6)</f>
        <v>0.56941176470588228</v>
      </c>
      <c r="H15" s="69">
        <f>IF(OR(TOTAL!H15="",TOTAL!H15=0),"",((TOTAL!H15-('Vîrsta 3-4 ani'!$C$6*0.024)-('Vîrsta 5-7 ani'!$C$6*0.064))/TOTAL!$C$6)*$C$6)</f>
        <v>1.7858823529411767</v>
      </c>
      <c r="I15" s="69">
        <f>IF(OR(TOTAL!I15="",TOTAL!I15=0),"",((TOTAL!I15-('Vîrsta 3-4 ani'!$C$6*0.024)-('Vîrsta 5-7 ani'!$C$6*0.064))/TOTAL!$C$6)*$C$6)</f>
        <v>0.81313725490196065</v>
      </c>
      <c r="J15" s="69">
        <f>IF(OR(TOTAL!J15="",TOTAL!J15=0),"",((TOTAL!J15-('Vîrsta 3-4 ani'!$C$6*0.024)-('Vîrsta 5-7 ani'!$C$6*0.064))/TOTAL!$C$6)*$C$6)</f>
        <v>2.6766666666666667</v>
      </c>
      <c r="K15" s="69">
        <f>IF(OR(TOTAL!K15="",TOTAL!K15=0),"",((TOTAL!K15-('Vîrsta 3-4 ani'!$C$6*0.024)-('Vîrsta 5-7 ani'!$C$6*0.064))/TOTAL!$C$6)*$C$6)</f>
        <v>3.673137254901961</v>
      </c>
      <c r="L15" s="69">
        <f>IF(OR(TOTAL!L15="",TOTAL!L15=0),"",((TOTAL!L15-('Vîrsta 3-4 ani'!$C$6*0.024)-('Vîrsta 5-7 ani'!$C$6*0.064))/TOTAL!$C$6)*$C$6)</f>
        <v>1.0978431372549022</v>
      </c>
      <c r="M15" s="69">
        <f>IF(OR(TOTAL!M15="",TOTAL!M15=0),"",((TOTAL!M15-('Vîrsta 3-4 ani'!$C$6*0.024)-('Vîrsta 5-7 ani'!$C$6*0.064))/TOTAL!$C$6)*$C$6)</f>
        <v>0.7398039215686274</v>
      </c>
      <c r="N15" s="69">
        <f>IF(OR(TOTAL!N15="",TOTAL!N15=0),"",((TOTAL!N15-('Vîrsta 3-4 ani'!$C$6*0.024)-('Vîrsta 5-7 ani'!$C$6*0.064))/TOTAL!$C$6)*$C$6)</f>
        <v>1.6586274509803915</v>
      </c>
      <c r="O15" s="69">
        <f>IF(OR(TOTAL!O15="",TOTAL!O15=0),"",((TOTAL!O15-('Vîrsta 3-4 ani'!$C$6*0.024)-('Vîrsta 5-7 ani'!$C$6*0.064))/TOTAL!$C$6)*$C$6)</f>
        <v>6.164313725490195</v>
      </c>
      <c r="P15" s="69">
        <f>IF(OR(TOTAL!P15="",TOTAL!P15=0),"",((TOTAL!P15-('Vîrsta 3-4 ani'!$C$6*0.024)-('Vîrsta 5-7 ani'!$C$6*0.064))/TOTAL!$C$6)*$C$6)</f>
        <v>2.2431372549019604</v>
      </c>
      <c r="Q15" s="69">
        <f>IF(OR(TOTAL!Q15="",TOTAL!Q15=0),"",((TOTAL!Q15-('Vîrsta 3-4 ani'!$C$6*0.024)-('Vîrsta 5-7 ani'!$C$6*0.064))/TOTAL!$C$6)*$C$6)</f>
        <v>0.84549019607843134</v>
      </c>
      <c r="R15" s="69">
        <f>IF(OR(TOTAL!R15="",TOTAL!R15=0),"",((TOTAL!R15-('Vîrsta 3-4 ani'!$C$6*0.024)-('Vîrsta 5-7 ani'!$C$6*0.064))/TOTAL!$C$6)*$C$6)</f>
        <v>2.2841176470588236</v>
      </c>
      <c r="S15" s="69">
        <f>IF(OR(TOTAL!S15="",TOTAL!S15=0),"",((TOTAL!S15-('Vîrsta 3-4 ani'!$C$6*0.024)-('Vîrsta 5-7 ani'!$C$6*0.064))/TOTAL!$C$6)*$C$6)</f>
        <v>0.72901960784313724</v>
      </c>
      <c r="T15" s="69">
        <f>IF(OR(TOTAL!T15="",TOTAL!T15=0),"",((TOTAL!T15-('Vîrsta 3-4 ani'!$C$6*0.024)-('Vîrsta 5-7 ani'!$C$6*0.064))/TOTAL!$C$6)*$C$6)</f>
        <v>2.1115686274509802</v>
      </c>
      <c r="U15" s="69">
        <f>IF(OR(TOTAL!U15="",TOTAL!U15=0),"",((TOTAL!U15-('Vîrsta 3-4 ani'!$C$6*0.024)-('Vîrsta 5-7 ani'!$C$6*0.064))/TOTAL!$C$6)*$C$6)</f>
        <v>1.9541176470588235</v>
      </c>
      <c r="V15" s="69">
        <f>IF(OR(TOTAL!V15="",TOTAL!V15=0),"",((TOTAL!V15-('Vîrsta 3-4 ani'!$C$6*0.024)-('Vîrsta 5-7 ani'!$C$6*0.064))/TOTAL!$C$6)*$C$6)</f>
        <v>1.5098039215686279</v>
      </c>
      <c r="W15" s="69">
        <f>IF(OR(TOTAL!W15="",TOTAL!W15=0),"",((TOTAL!W15-('Vîrsta 3-4 ani'!$C$6*0.024)-('Vîrsta 5-7 ani'!$C$6*0.064))/TOTAL!$C$6)*$C$6)</f>
        <v>2.6550980392156864</v>
      </c>
      <c r="X15" s="69">
        <f>IF(OR(TOTAL!X15="",TOTAL!X15=0),"",((TOTAL!X15-('Vîrsta 3-4 ani'!$C$6*0.024)-('Vîrsta 5-7 ani'!$C$6*0.064))/TOTAL!$C$6)*$C$6)</f>
        <v>0.72470588235294109</v>
      </c>
      <c r="Y15" s="69" t="str">
        <f>IF(OR(TOTAL!Y15="",TOTAL!Y15=0),"",((TOTAL!Y15-('Vîrsta 3-4 ani'!$C$6*0.024)-('Vîrsta 5-7 ani'!$C$6*0.064))/TOTAL!$C$6)*$C$6)</f>
        <v/>
      </c>
      <c r="Z15" s="10">
        <f t="shared" si="0"/>
        <v>39.817843137254897</v>
      </c>
      <c r="AA15" s="10">
        <f t="shared" si="2"/>
        <v>194.23338115734094</v>
      </c>
      <c r="AB15" s="10">
        <f t="shared" si="9"/>
        <v>154.59617506456237</v>
      </c>
      <c r="AC15" s="3">
        <v>20.407</v>
      </c>
      <c r="AD15" s="90">
        <f>IFERROR(IF($AB15=0,"",$AB15*AE15),"")</f>
        <v>2.6281349760975607</v>
      </c>
      <c r="AE15" s="90">
        <v>1.7000000000000001E-2</v>
      </c>
      <c r="AF15" s="90">
        <f>IFERROR(IF($AB15=0,"",$AB15*AG15),"")</f>
        <v>0.46378852519368713</v>
      </c>
      <c r="AG15" s="90">
        <v>3.0000000000000001E-3</v>
      </c>
      <c r="AH15" s="90">
        <f>IFERROR(IF($AB15=0,"",$AB15*AI15),"")</f>
        <v>16.078002206714487</v>
      </c>
      <c r="AI15" s="90">
        <v>0.104</v>
      </c>
      <c r="AJ15" s="90">
        <f>IFERROR(IF($AB15=0,"",$AB15*AK15),"")</f>
        <v>48.388602795208023</v>
      </c>
      <c r="AK15" s="91">
        <v>0.313</v>
      </c>
      <c r="AL15" s="193">
        <v>152</v>
      </c>
      <c r="AM15" s="96">
        <f t="shared" si="3"/>
        <v>2.5961750645623738</v>
      </c>
      <c r="AN15" s="96">
        <f t="shared" si="4"/>
        <v>101.70800991089629</v>
      </c>
      <c r="AO15" s="18"/>
    </row>
    <row r="16" spans="1:41" s="31" customFormat="1" ht="17" x14ac:dyDescent="0.2">
      <c r="A16" s="327"/>
      <c r="B16" s="57" t="s">
        <v>17</v>
      </c>
      <c r="C16" s="246" t="str">
        <f>IF(OR(TOTAL!C16="",TOTAL!C16=0),"",TOTAL!C16/TOTAL!$C$6*'Vîrsta 1-2 ani'!$C$6)</f>
        <v/>
      </c>
      <c r="D16" s="246" t="str">
        <f>IF(OR(TOTAL!D16="",TOTAL!D16=0),"",TOTAL!D16/TOTAL!$C$6*'Vîrsta 1-2 ani'!$C$6)</f>
        <v/>
      </c>
      <c r="E16" s="246" t="str">
        <f>IF(OR(TOTAL!E16="",TOTAL!E16=0),"",TOTAL!E16/TOTAL!$C$6*'Vîrsta 1-2 ani'!$C$6)</f>
        <v/>
      </c>
      <c r="F16" s="246" t="str">
        <f>IF(OR(TOTAL!F16="",TOTAL!F16=0),"",TOTAL!F16/TOTAL!$C$6*'Vîrsta 1-2 ani'!$C$6)</f>
        <v/>
      </c>
      <c r="G16" s="246" t="str">
        <f>IF(OR(TOTAL!G16="",TOTAL!G16=0),"",TOTAL!G16/TOTAL!$C$6*'Vîrsta 1-2 ani'!$C$6)</f>
        <v/>
      </c>
      <c r="H16" s="246" t="str">
        <f>IF(OR(TOTAL!H16="",TOTAL!H16=0),"",TOTAL!H16/TOTAL!$C$6*'Vîrsta 1-2 ani'!$C$6)</f>
        <v/>
      </c>
      <c r="I16" s="246" t="str">
        <f>IF(OR(TOTAL!I16="",TOTAL!I16=0),"",TOTAL!I16/TOTAL!$C$6*'Vîrsta 1-2 ani'!$C$6)</f>
        <v/>
      </c>
      <c r="J16" s="246" t="str">
        <f>IF(OR(TOTAL!J16="",TOTAL!J16=0),"",TOTAL!J16/TOTAL!$C$6*'Vîrsta 1-2 ani'!$C$6)</f>
        <v/>
      </c>
      <c r="K16" s="246" t="str">
        <f>IF(OR(TOTAL!K16="",TOTAL!K16=0),"",TOTAL!K16/TOTAL!$C$6*'Vîrsta 1-2 ani'!$C$6)</f>
        <v/>
      </c>
      <c r="L16" s="246" t="str">
        <f>IF(OR(TOTAL!L16="",TOTAL!L16=0),"",TOTAL!L16/TOTAL!$C$6*'Vîrsta 1-2 ani'!$C$6)</f>
        <v/>
      </c>
      <c r="M16" s="246" t="str">
        <f>IF(OR(TOTAL!M16="",TOTAL!M16=0),"",TOTAL!M16/TOTAL!$C$6*'Vîrsta 1-2 ani'!$C$6)</f>
        <v/>
      </c>
      <c r="N16" s="246" t="str">
        <f>IF(OR(TOTAL!N16="",TOTAL!N16=0),"",TOTAL!N16/TOTAL!$C$6*'Vîrsta 1-2 ani'!$C$6)</f>
        <v/>
      </c>
      <c r="O16" s="246" t="str">
        <f>IF(OR(TOTAL!O16="",TOTAL!O16=0),"",TOTAL!O16/TOTAL!$C$6*'Vîrsta 1-2 ani'!$C$6)</f>
        <v/>
      </c>
      <c r="P16" s="246" t="str">
        <f>IF(OR(TOTAL!P16="",TOTAL!P16=0),"",TOTAL!P16/TOTAL!$C$6*'Vîrsta 1-2 ani'!$C$6)</f>
        <v/>
      </c>
      <c r="Q16" s="246" t="str">
        <f>IF(OR(TOTAL!Q16="",TOTAL!Q16=0),"",TOTAL!Q16/TOTAL!$C$6*'Vîrsta 1-2 ani'!$C$6)</f>
        <v/>
      </c>
      <c r="R16" s="246" t="str">
        <f>IF(OR(TOTAL!R16="",TOTAL!R16=0),"",TOTAL!R16/TOTAL!$C$6*'Vîrsta 1-2 ani'!$C$6)</f>
        <v/>
      </c>
      <c r="S16" s="246" t="str">
        <f>IF(OR(TOTAL!S16="",TOTAL!S16=0),"",TOTAL!S16/TOTAL!$C$6*'Vîrsta 1-2 ani'!$C$6)</f>
        <v/>
      </c>
      <c r="T16" s="246" t="str">
        <f>IF(OR(TOTAL!T16="",TOTAL!T16=0),"",TOTAL!T16/TOTAL!$C$6*'Vîrsta 1-2 ani'!$C$6)</f>
        <v/>
      </c>
      <c r="U16" s="246" t="str">
        <f>IF(OR(TOTAL!U16="",TOTAL!U16=0),"",TOTAL!U16/TOTAL!$C$6*'Vîrsta 1-2 ani'!$C$6)</f>
        <v/>
      </c>
      <c r="V16" s="246" t="str">
        <f>IF(OR(TOTAL!V16="",TOTAL!V16=0),"",TOTAL!V16/TOTAL!$C$6*'Vîrsta 1-2 ani'!$C$6)</f>
        <v/>
      </c>
      <c r="W16" s="246" t="str">
        <f>IF(OR(TOTAL!W16="",TOTAL!W16=0),"",TOTAL!W16/TOTAL!$C$6*'Vîrsta 1-2 ani'!$C$6)</f>
        <v/>
      </c>
      <c r="X16" s="246" t="str">
        <f>IF(OR(TOTAL!X16="",TOTAL!X16=0),"",TOTAL!X16/TOTAL!$C$6*'Vîrsta 1-2 ani'!$C$6)</f>
        <v/>
      </c>
      <c r="Y16" s="246" t="str">
        <f>IF(OR(TOTAL!Y16="",TOTAL!Y16=0),"",TOTAL!Y16/TOTAL!$C$6*'Vîrsta 1-2 ani'!$C$6)</f>
        <v/>
      </c>
      <c r="Z16" s="11">
        <f t="shared" si="0"/>
        <v>0</v>
      </c>
      <c r="AA16" s="11">
        <f t="shared" si="2"/>
        <v>0</v>
      </c>
      <c r="AB16" s="11" t="str">
        <f t="shared" si="9"/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tr">
        <f>IFERROR((AB16*100/#REF!),"")</f>
        <v/>
      </c>
      <c r="AM16" s="134"/>
      <c r="AN16" s="135"/>
      <c r="AO16" s="66"/>
    </row>
    <row r="17" spans="1:41" s="31" customFormat="1" ht="17" x14ac:dyDescent="0.2">
      <c r="A17" s="327"/>
      <c r="B17" s="57" t="s">
        <v>18</v>
      </c>
      <c r="C17" s="246" t="str">
        <f>IF(OR(TOTAL!C17="",TOTAL!C17=0),"",TOTAL!C17/TOTAL!$C$6*'Vîrsta 1-2 ani'!$C$6)</f>
        <v/>
      </c>
      <c r="D17" s="246" t="str">
        <f>IF(OR(TOTAL!D17="",TOTAL!D17=0),"",TOTAL!D17/TOTAL!$C$6*'Vîrsta 1-2 ani'!$C$6)</f>
        <v/>
      </c>
      <c r="E17" s="246" t="str">
        <f>IF(OR(TOTAL!E17="",TOTAL!E17=0),"",TOTAL!E17/TOTAL!$C$6*'Vîrsta 1-2 ani'!$C$6)</f>
        <v/>
      </c>
      <c r="F17" s="246" t="str">
        <f>IF(OR(TOTAL!F17="",TOTAL!F17=0),"",TOTAL!F17/TOTAL!$C$6*'Vîrsta 1-2 ani'!$C$6)</f>
        <v/>
      </c>
      <c r="G17" s="246" t="str">
        <f>IF(OR(TOTAL!G17="",TOTAL!G17=0),"",TOTAL!G17/TOTAL!$C$6*'Vîrsta 1-2 ani'!$C$6)</f>
        <v/>
      </c>
      <c r="H17" s="246" t="str">
        <f>IF(OR(TOTAL!H17="",TOTAL!H17=0),"",TOTAL!H17/TOTAL!$C$6*'Vîrsta 1-2 ani'!$C$6)</f>
        <v/>
      </c>
      <c r="I17" s="246" t="str">
        <f>IF(OR(TOTAL!I17="",TOTAL!I17=0),"",TOTAL!I17/TOTAL!$C$6*'Vîrsta 1-2 ani'!$C$6)</f>
        <v/>
      </c>
      <c r="J17" s="246" t="str">
        <f>IF(OR(TOTAL!J17="",TOTAL!J17=0),"",TOTAL!J17/TOTAL!$C$6*'Vîrsta 1-2 ani'!$C$6)</f>
        <v/>
      </c>
      <c r="K17" s="246" t="str">
        <f>IF(OR(TOTAL!K17="",TOTAL!K17=0),"",TOTAL!K17/TOTAL!$C$6*'Vîrsta 1-2 ani'!$C$6)</f>
        <v/>
      </c>
      <c r="L17" s="246" t="str">
        <f>IF(OR(TOTAL!L17="",TOTAL!L17=0),"",TOTAL!L17/TOTAL!$C$6*'Vîrsta 1-2 ani'!$C$6)</f>
        <v/>
      </c>
      <c r="M17" s="246" t="str">
        <f>IF(OR(TOTAL!M17="",TOTAL!M17=0),"",TOTAL!M17/TOTAL!$C$6*'Vîrsta 1-2 ani'!$C$6)</f>
        <v/>
      </c>
      <c r="N17" s="246" t="str">
        <f>IF(OR(TOTAL!N17="",TOTAL!N17=0),"",TOTAL!N17/TOTAL!$C$6*'Vîrsta 1-2 ani'!$C$6)</f>
        <v/>
      </c>
      <c r="O17" s="246" t="str">
        <f>IF(OR(TOTAL!O17="",TOTAL!O17=0),"",TOTAL!O17/TOTAL!$C$6*'Vîrsta 1-2 ani'!$C$6)</f>
        <v/>
      </c>
      <c r="P17" s="246" t="str">
        <f>IF(OR(TOTAL!P17="",TOTAL!P17=0),"",TOTAL!P17/TOTAL!$C$6*'Vîrsta 1-2 ani'!$C$6)</f>
        <v/>
      </c>
      <c r="Q17" s="246" t="str">
        <f>IF(OR(TOTAL!Q17="",TOTAL!Q17=0),"",TOTAL!Q17/TOTAL!$C$6*'Vîrsta 1-2 ani'!$C$6)</f>
        <v/>
      </c>
      <c r="R17" s="246" t="str">
        <f>IF(OR(TOTAL!R17="",TOTAL!R17=0),"",TOTAL!R17/TOTAL!$C$6*'Vîrsta 1-2 ani'!$C$6)</f>
        <v/>
      </c>
      <c r="S17" s="246" t="str">
        <f>IF(OR(TOTAL!S17="",TOTAL!S17=0),"",TOTAL!S17/TOTAL!$C$6*'Vîrsta 1-2 ani'!$C$6)</f>
        <v/>
      </c>
      <c r="T17" s="246" t="str">
        <f>IF(OR(TOTAL!T17="",TOTAL!T17=0),"",TOTAL!T17/TOTAL!$C$6*'Vîrsta 1-2 ani'!$C$6)</f>
        <v/>
      </c>
      <c r="U17" s="246" t="str">
        <f>IF(OR(TOTAL!U17="",TOTAL!U17=0),"",TOTAL!U17/TOTAL!$C$6*'Vîrsta 1-2 ani'!$C$6)</f>
        <v/>
      </c>
      <c r="V17" s="246" t="str">
        <f>IF(OR(TOTAL!V17="",TOTAL!V17=0),"",TOTAL!V17/TOTAL!$C$6*'Vîrsta 1-2 ani'!$C$6)</f>
        <v/>
      </c>
      <c r="W17" s="246" t="str">
        <f>IF(OR(TOTAL!W17="",TOTAL!W17=0),"",TOTAL!W17/TOTAL!$C$6*'Vîrsta 1-2 ani'!$C$6)</f>
        <v/>
      </c>
      <c r="X17" s="246">
        <f>IF(OR(TOTAL!X17="",TOTAL!X17=0),"",TOTAL!X17/TOTAL!$C$6*'Vîrsta 1-2 ani'!$C$6)</f>
        <v>0.6470588235294118</v>
      </c>
      <c r="Y17" s="246" t="str">
        <f>IF(OR(TOTAL!Y17="",TOTAL!Y17=0),"",TOTAL!Y17/TOTAL!$C$6*'Vîrsta 1-2 ani'!$C$6)</f>
        <v/>
      </c>
      <c r="Z17" s="11">
        <f t="shared" si="0"/>
        <v>0.6470588235294118</v>
      </c>
      <c r="AA17" s="11">
        <f t="shared" si="2"/>
        <v>3.1563845050215211</v>
      </c>
      <c r="AB17" s="11">
        <f t="shared" si="9"/>
        <v>2.367288378766141</v>
      </c>
      <c r="AC17" s="7">
        <v>25</v>
      </c>
      <c r="AD17" s="97">
        <f t="shared" ref="AD17:AD44" si="10">IFERROR(IF($AB17=0,"",$AB17*AE17),"")</f>
        <v>1.4203730272596846E-2</v>
      </c>
      <c r="AE17" s="100">
        <v>6.0000000000000001E-3</v>
      </c>
      <c r="AF17" s="101">
        <f t="shared" ref="AF17:AF44" si="11">IFERROR(IF($AB17=0,"",$AB17*AG17),"")</f>
        <v>7.1018651362984228E-3</v>
      </c>
      <c r="AG17" s="100">
        <v>3.0000000000000001E-3</v>
      </c>
      <c r="AH17" s="101">
        <f t="shared" ref="AH17:AH44" si="12">IFERROR(IF($AB17=0,"",$AB17*AI17),"")</f>
        <v>0.13493543758967003</v>
      </c>
      <c r="AI17" s="100">
        <v>5.7000000000000002E-2</v>
      </c>
      <c r="AJ17" s="97">
        <f t="shared" ref="AJ17:AJ44" si="13">IFERROR(IF($AB17=0,"",$AB17*AK17),"")</f>
        <v>0.28407460545193691</v>
      </c>
      <c r="AK17" s="98">
        <v>0.12</v>
      </c>
      <c r="AL17" s="195"/>
      <c r="AM17" s="136"/>
      <c r="AN17" s="137"/>
      <c r="AO17" s="66"/>
    </row>
    <row r="18" spans="1:41" s="31" customFormat="1" ht="17" x14ac:dyDescent="0.2">
      <c r="A18" s="327"/>
      <c r="B18" s="57" t="s">
        <v>78</v>
      </c>
      <c r="C18" s="246" t="str">
        <f>IF(OR(TOTAL!C18="",TOTAL!C18=0),"",TOTAL!C18/TOTAL!$C$6*'Vîrsta 1-2 ani'!$C$6)</f>
        <v/>
      </c>
      <c r="D18" s="246">
        <f>IF(OR(TOTAL!D18="",TOTAL!D18=0),"",TOTAL!D18/TOTAL!$C$6*'Vîrsta 1-2 ani'!$C$6)</f>
        <v>0.6470588235294118</v>
      </c>
      <c r="E18" s="246" t="str">
        <f>IF(OR(TOTAL!E18="",TOTAL!E18=0),"",TOTAL!E18/TOTAL!$C$6*'Vîrsta 1-2 ani'!$C$6)</f>
        <v/>
      </c>
      <c r="F18" s="246" t="str">
        <f>IF(OR(TOTAL!F18="",TOTAL!F18=0),"",TOTAL!F18/TOTAL!$C$6*'Vîrsta 1-2 ani'!$C$6)</f>
        <v/>
      </c>
      <c r="G18" s="246">
        <f>IF(OR(TOTAL!G18="",TOTAL!G18=0),"",TOTAL!G18/TOTAL!$C$6*'Vîrsta 1-2 ani'!$C$6)</f>
        <v>0.37960784313725487</v>
      </c>
      <c r="H18" s="246">
        <f>IF(OR(TOTAL!H18="",TOTAL!H18=0),"",TOTAL!H18/TOTAL!$C$6*'Vîrsta 1-2 ani'!$C$6)</f>
        <v>1.5098039215686276</v>
      </c>
      <c r="I18" s="246" t="str">
        <f>IF(OR(TOTAL!I18="",TOTAL!I18=0),"",TOTAL!I18/TOTAL!$C$6*'Vîrsta 1-2 ani'!$C$6)</f>
        <v/>
      </c>
      <c r="J18" s="246">
        <f>IF(OR(TOTAL!J18="",TOTAL!J18=0),"",TOTAL!J18/TOTAL!$C$6*'Vîrsta 1-2 ani'!$C$6)</f>
        <v>0.56941176470588239</v>
      </c>
      <c r="K18" s="246">
        <f>IF(OR(TOTAL!K18="",TOTAL!K18=0),"",TOTAL!K18/TOTAL!$C$6*'Vîrsta 1-2 ani'!$C$6)</f>
        <v>1.6305882352941174</v>
      </c>
      <c r="L18" s="246">
        <f>IF(OR(TOTAL!L18="",TOTAL!L18=0),"",TOTAL!L18/TOTAL!$C$6*'Vîrsta 1-2 ani'!$C$6)</f>
        <v>0.42274509803921567</v>
      </c>
      <c r="M18" s="246" t="str">
        <f>IF(OR(TOTAL!M18="",TOTAL!M18=0),"",TOTAL!M18/TOTAL!$C$6*'Vîrsta 1-2 ani'!$C$6)</f>
        <v/>
      </c>
      <c r="N18" s="246">
        <f>IF(OR(TOTAL!N18="",TOTAL!N18=0),"",TOTAL!N18/TOTAL!$C$6*'Vîrsta 1-2 ani'!$C$6)</f>
        <v>0.69450980392156869</v>
      </c>
      <c r="O18" s="246" t="str">
        <f>IF(OR(TOTAL!O18="",TOTAL!O18=0),"",TOTAL!O18/TOTAL!$C$6*'Vîrsta 1-2 ani'!$C$6)</f>
        <v/>
      </c>
      <c r="P18" s="246" t="str">
        <f>IF(OR(TOTAL!P18="",TOTAL!P18=0),"",TOTAL!P18/TOTAL!$C$6*'Vîrsta 1-2 ani'!$C$6)</f>
        <v/>
      </c>
      <c r="Q18" s="246">
        <f>IF(OR(TOTAL!Q18="",TOTAL!Q18=0),"",TOTAL!Q18/TOTAL!$C$6*'Vîrsta 1-2 ani'!$C$6)</f>
        <v>0.46372549019607839</v>
      </c>
      <c r="R18" s="246">
        <f>IF(OR(TOTAL!R18="",TOTAL!R18=0),"",TOTAL!R18/TOTAL!$C$6*'Vîrsta 1-2 ani'!$C$6)</f>
        <v>1.5184313725490195</v>
      </c>
      <c r="S18" s="246" t="str">
        <f>IF(OR(TOTAL!S18="",TOTAL!S18=0),"",TOTAL!S18/TOTAL!$C$6*'Vîrsta 1-2 ani'!$C$6)</f>
        <v/>
      </c>
      <c r="T18" s="246">
        <f>IF(OR(TOTAL!T18="",TOTAL!T18=0),"",TOTAL!T18/TOTAL!$C$6*'Vîrsta 1-2 ani'!$C$6)</f>
        <v>0.75921568627450975</v>
      </c>
      <c r="U18" s="246" t="str">
        <f>IF(OR(TOTAL!U18="",TOTAL!U18=0),"",TOTAL!U18/TOTAL!$C$6*'Vîrsta 1-2 ani'!$C$6)</f>
        <v/>
      </c>
      <c r="V18" s="246">
        <f>IF(OR(TOTAL!V18="",TOTAL!V18=0),"",TOTAL!V18/TOTAL!$C$6*'Vîrsta 1-2 ani'!$C$6)</f>
        <v>0.69450980392156869</v>
      </c>
      <c r="W18" s="246">
        <f>IF(OR(TOTAL!W18="",TOTAL!W18=0),"",TOTAL!W18/TOTAL!$C$6*'Vîrsta 1-2 ani'!$C$6)</f>
        <v>1.1388235294117648</v>
      </c>
      <c r="X18" s="246" t="str">
        <f>IF(OR(TOTAL!X18="",TOTAL!X18=0),"",TOTAL!X18/TOTAL!$C$6*'Vîrsta 1-2 ani'!$C$6)</f>
        <v/>
      </c>
      <c r="Y18" s="246" t="str">
        <f>IF(OR(TOTAL!Y18="",TOTAL!Y18=0),"",TOTAL!Y18/TOTAL!$C$6*'Vîrsta 1-2 ani'!$C$6)</f>
        <v/>
      </c>
      <c r="Z18" s="11">
        <f t="shared" si="0"/>
        <v>10.428431372549021</v>
      </c>
      <c r="AA18" s="11">
        <f t="shared" si="2"/>
        <v>50.870396939263514</v>
      </c>
      <c r="AB18" s="11">
        <f t="shared" si="9"/>
        <v>40.696317551410814</v>
      </c>
      <c r="AC18" s="7">
        <v>20</v>
      </c>
      <c r="AD18" s="97">
        <f t="shared" si="10"/>
        <v>0.32557054041128652</v>
      </c>
      <c r="AE18" s="100">
        <v>8.0000000000000002E-3</v>
      </c>
      <c r="AF18" s="101">
        <f t="shared" si="11"/>
        <v>0</v>
      </c>
      <c r="AG18" s="100"/>
      <c r="AH18" s="101">
        <f t="shared" si="12"/>
        <v>2.1976011477761839</v>
      </c>
      <c r="AI18" s="100">
        <v>5.3999999999999999E-2</v>
      </c>
      <c r="AJ18" s="97">
        <f t="shared" si="13"/>
        <v>12.615858440937352</v>
      </c>
      <c r="AK18" s="98">
        <v>0.31</v>
      </c>
      <c r="AL18" s="195"/>
      <c r="AM18" s="136"/>
      <c r="AN18" s="137"/>
      <c r="AO18" s="66"/>
    </row>
    <row r="19" spans="1:41" s="31" customFormat="1" ht="17" x14ac:dyDescent="0.2">
      <c r="A19" s="327"/>
      <c r="B19" s="58" t="s">
        <v>60</v>
      </c>
      <c r="C19" s="247" t="str">
        <f>IF(OR(TOTAL!C19="",TOTAL!C19=0),"",TOTAL!C19/TOTAL!$C$6*'Vîrsta 1-2 ani'!$C$6)</f>
        <v/>
      </c>
      <c r="D19" s="247" t="str">
        <f>IF(OR(TOTAL!D19="",TOTAL!D19=0),"",TOTAL!D19/TOTAL!$C$6*'Vîrsta 1-2 ani'!$C$6)</f>
        <v/>
      </c>
      <c r="E19" s="247" t="str">
        <f>IF(OR(TOTAL!E19="",TOTAL!E19=0),"",TOTAL!E19/TOTAL!$C$6*'Vîrsta 1-2 ani'!$C$6)</f>
        <v/>
      </c>
      <c r="F19" s="247" t="str">
        <f>IF(OR(TOTAL!F19="",TOTAL!F19=0),"",TOTAL!F19/TOTAL!$C$6*'Vîrsta 1-2 ani'!$C$6)</f>
        <v/>
      </c>
      <c r="G19" s="247" t="str">
        <f>IF(OR(TOTAL!G19="",TOTAL!G19=0),"",TOTAL!G19/TOTAL!$C$6*'Vîrsta 1-2 ani'!$C$6)</f>
        <v/>
      </c>
      <c r="H19" s="247" t="str">
        <f>IF(OR(TOTAL!H19="",TOTAL!H19=0),"",TOTAL!H19/TOTAL!$C$6*'Vîrsta 1-2 ani'!$C$6)</f>
        <v/>
      </c>
      <c r="I19" s="247" t="str">
        <f>IF(OR(TOTAL!I19="",TOTAL!I19=0),"",TOTAL!I19/TOTAL!$C$6*'Vîrsta 1-2 ani'!$C$6)</f>
        <v/>
      </c>
      <c r="J19" s="247" t="str">
        <f>IF(OR(TOTAL!J19="",TOTAL!J19=0),"",TOTAL!J19/TOTAL!$C$6*'Vîrsta 1-2 ani'!$C$6)</f>
        <v/>
      </c>
      <c r="K19" s="247" t="str">
        <f>IF(OR(TOTAL!K19="",TOTAL!K19=0),"",TOTAL!K19/TOTAL!$C$6*'Vîrsta 1-2 ani'!$C$6)</f>
        <v/>
      </c>
      <c r="L19" s="247" t="str">
        <f>IF(OR(TOTAL!L19="",TOTAL!L19=0),"",TOTAL!L19/TOTAL!$C$6*'Vîrsta 1-2 ani'!$C$6)</f>
        <v/>
      </c>
      <c r="M19" s="247" t="str">
        <f>IF(OR(TOTAL!M19="",TOTAL!M19=0),"",TOTAL!M19/TOTAL!$C$6*'Vîrsta 1-2 ani'!$C$6)</f>
        <v/>
      </c>
      <c r="N19" s="247" t="str">
        <f>IF(OR(TOTAL!N19="",TOTAL!N19=0),"",TOTAL!N19/TOTAL!$C$6*'Vîrsta 1-2 ani'!$C$6)</f>
        <v/>
      </c>
      <c r="O19" s="247" t="str">
        <f>IF(OR(TOTAL!O19="",TOTAL!O19=0),"",TOTAL!O19/TOTAL!$C$6*'Vîrsta 1-2 ani'!$C$6)</f>
        <v/>
      </c>
      <c r="P19" s="247" t="str">
        <f>IF(OR(TOTAL!P19="",TOTAL!P19=0),"",TOTAL!P19/TOTAL!$C$6*'Vîrsta 1-2 ani'!$C$6)</f>
        <v/>
      </c>
      <c r="Q19" s="247" t="str">
        <f>IF(OR(TOTAL!Q19="",TOTAL!Q19=0),"",TOTAL!Q19/TOTAL!$C$6*'Vîrsta 1-2 ani'!$C$6)</f>
        <v/>
      </c>
      <c r="R19" s="247" t="str">
        <f>IF(OR(TOTAL!R19="",TOTAL!R19=0),"",TOTAL!R19/TOTAL!$C$6*'Vîrsta 1-2 ani'!$C$6)</f>
        <v/>
      </c>
      <c r="S19" s="247" t="str">
        <f>IF(OR(TOTAL!S19="",TOTAL!S19=0),"",TOTAL!S19/TOTAL!$C$6*'Vîrsta 1-2 ani'!$C$6)</f>
        <v/>
      </c>
      <c r="T19" s="247" t="str">
        <f>IF(OR(TOTAL!T19="",TOTAL!T19=0),"",TOTAL!T19/TOTAL!$C$6*'Vîrsta 1-2 ani'!$C$6)</f>
        <v/>
      </c>
      <c r="U19" s="247" t="str">
        <f>IF(OR(TOTAL!U19="",TOTAL!U19=0),"",TOTAL!U19/TOTAL!$C$6*'Vîrsta 1-2 ani'!$C$6)</f>
        <v/>
      </c>
      <c r="V19" s="247" t="str">
        <f>IF(OR(TOTAL!V19="",TOTAL!V19=0),"",TOTAL!V19/TOTAL!$C$6*'Vîrsta 1-2 ani'!$C$6)</f>
        <v/>
      </c>
      <c r="W19" s="247" t="str">
        <f>IF(OR(TOTAL!W19="",TOTAL!W19=0),"",TOTAL!W19/TOTAL!$C$6*'Vîrsta 1-2 ani'!$C$6)</f>
        <v/>
      </c>
      <c r="X19" s="247" t="str">
        <f>IF(OR(TOTAL!X19="",TOTAL!X19=0),"",TOTAL!X19/TOTAL!$C$6*'Vîrsta 1-2 ani'!$C$6)</f>
        <v/>
      </c>
      <c r="Y19" s="247" t="str">
        <f>IF(OR(TOTAL!Y19="",TOTAL!Y19=0),"",TOTAL!Y19/TOTAL!$C$6*'Vîrsta 1-2 ani'!$C$6)</f>
        <v/>
      </c>
      <c r="Z19" s="11">
        <f t="shared" si="0"/>
        <v>0</v>
      </c>
      <c r="AA19" s="11">
        <f t="shared" si="2"/>
        <v>0</v>
      </c>
      <c r="AB19" s="11" t="str">
        <f t="shared" si="9"/>
        <v/>
      </c>
      <c r="AC19" s="7">
        <v>18</v>
      </c>
      <c r="AD19" s="97" t="str">
        <f t="shared" si="10"/>
        <v/>
      </c>
      <c r="AE19" s="100">
        <v>1.2E-2</v>
      </c>
      <c r="AF19" s="101" t="str">
        <f t="shared" si="11"/>
        <v/>
      </c>
      <c r="AG19" s="100">
        <v>2E-3</v>
      </c>
      <c r="AH19" s="101" t="str">
        <f t="shared" si="12"/>
        <v/>
      </c>
      <c r="AI19" s="100">
        <v>3.2000000000000001E-2</v>
      </c>
      <c r="AJ19" s="97" t="str">
        <f t="shared" si="13"/>
        <v/>
      </c>
      <c r="AK19" s="98">
        <v>0.12</v>
      </c>
      <c r="AL19" s="195"/>
      <c r="AM19" s="136"/>
      <c r="AN19" s="137"/>
      <c r="AO19" s="66"/>
    </row>
    <row r="20" spans="1:41" s="31" customFormat="1" ht="17" x14ac:dyDescent="0.2">
      <c r="A20" s="327"/>
      <c r="B20" s="59" t="s">
        <v>61</v>
      </c>
      <c r="C20" s="247" t="str">
        <f>IF(OR(TOTAL!C20="",TOTAL!C20=0),"",TOTAL!C20/TOTAL!$C$6*'Vîrsta 1-2 ani'!$C$6)</f>
        <v/>
      </c>
      <c r="D20" s="247" t="str">
        <f>IF(OR(TOTAL!D20="",TOTAL!D20=0),"",TOTAL!D20/TOTAL!$C$6*'Vîrsta 1-2 ani'!$C$6)</f>
        <v/>
      </c>
      <c r="E20" s="247" t="str">
        <f>IF(OR(TOTAL!E20="",TOTAL!E20=0),"",TOTAL!E20/TOTAL!$C$6*'Vîrsta 1-2 ani'!$C$6)</f>
        <v/>
      </c>
      <c r="F20" s="247" t="str">
        <f>IF(OR(TOTAL!F20="",TOTAL!F20=0),"",TOTAL!F20/TOTAL!$C$6*'Vîrsta 1-2 ani'!$C$6)</f>
        <v/>
      </c>
      <c r="G20" s="247" t="str">
        <f>IF(OR(TOTAL!G20="",TOTAL!G20=0),"",TOTAL!G20/TOTAL!$C$6*'Vîrsta 1-2 ani'!$C$6)</f>
        <v/>
      </c>
      <c r="H20" s="247" t="str">
        <f>IF(OR(TOTAL!H20="",TOTAL!H20=0),"",TOTAL!H20/TOTAL!$C$6*'Vîrsta 1-2 ani'!$C$6)</f>
        <v/>
      </c>
      <c r="I20" s="247" t="str">
        <f>IF(OR(TOTAL!I20="",TOTAL!I20=0),"",TOTAL!I20/TOTAL!$C$6*'Vîrsta 1-2 ani'!$C$6)</f>
        <v/>
      </c>
      <c r="J20" s="247" t="str">
        <f>IF(OR(TOTAL!J20="",TOTAL!J20=0),"",TOTAL!J20/TOTAL!$C$6*'Vîrsta 1-2 ani'!$C$6)</f>
        <v/>
      </c>
      <c r="K20" s="247" t="str">
        <f>IF(OR(TOTAL!K20="",TOTAL!K20=0),"",TOTAL!K20/TOTAL!$C$6*'Vîrsta 1-2 ani'!$C$6)</f>
        <v/>
      </c>
      <c r="L20" s="247" t="str">
        <f>IF(OR(TOTAL!L20="",TOTAL!L20=0),"",TOTAL!L20/TOTAL!$C$6*'Vîrsta 1-2 ani'!$C$6)</f>
        <v/>
      </c>
      <c r="M20" s="247" t="str">
        <f>IF(OR(TOTAL!M20="",TOTAL!M20=0),"",TOTAL!M20/TOTAL!$C$6*'Vîrsta 1-2 ani'!$C$6)</f>
        <v/>
      </c>
      <c r="N20" s="247" t="str">
        <f>IF(OR(TOTAL!N20="",TOTAL!N20=0),"",TOTAL!N20/TOTAL!$C$6*'Vîrsta 1-2 ani'!$C$6)</f>
        <v/>
      </c>
      <c r="O20" s="247" t="str">
        <f>IF(OR(TOTAL!O20="",TOTAL!O20=0),"",TOTAL!O20/TOTAL!$C$6*'Vîrsta 1-2 ani'!$C$6)</f>
        <v/>
      </c>
      <c r="P20" s="247" t="str">
        <f>IF(OR(TOTAL!P20="",TOTAL!P20=0),"",TOTAL!P20/TOTAL!$C$6*'Vîrsta 1-2 ani'!$C$6)</f>
        <v/>
      </c>
      <c r="Q20" s="247" t="str">
        <f>IF(OR(TOTAL!Q20="",TOTAL!Q20=0),"",TOTAL!Q20/TOTAL!$C$6*'Vîrsta 1-2 ani'!$C$6)</f>
        <v/>
      </c>
      <c r="R20" s="247" t="str">
        <f>IF(OR(TOTAL!R20="",TOTAL!R20=0),"",TOTAL!R20/TOTAL!$C$6*'Vîrsta 1-2 ani'!$C$6)</f>
        <v/>
      </c>
      <c r="S20" s="247" t="str">
        <f>IF(OR(TOTAL!S20="",TOTAL!S20=0),"",TOTAL!S20/TOTAL!$C$6*'Vîrsta 1-2 ani'!$C$6)</f>
        <v/>
      </c>
      <c r="T20" s="247" t="str">
        <f>IF(OR(TOTAL!T20="",TOTAL!T20=0),"",TOTAL!T20/TOTAL!$C$6*'Vîrsta 1-2 ani'!$C$6)</f>
        <v/>
      </c>
      <c r="U20" s="247" t="str">
        <f>IF(OR(TOTAL!U20="",TOTAL!U20=0),"",TOTAL!U20/TOTAL!$C$6*'Vîrsta 1-2 ani'!$C$6)</f>
        <v/>
      </c>
      <c r="V20" s="247" t="str">
        <f>IF(OR(TOTAL!V20="",TOTAL!V20=0),"",TOTAL!V20/TOTAL!$C$6*'Vîrsta 1-2 ani'!$C$6)</f>
        <v/>
      </c>
      <c r="W20" s="247" t="str">
        <f>IF(OR(TOTAL!W20="",TOTAL!W20=0),"",TOTAL!W20/TOTAL!$C$6*'Vîrsta 1-2 ani'!$C$6)</f>
        <v/>
      </c>
      <c r="X20" s="247" t="str">
        <f>IF(OR(TOTAL!X20="",TOTAL!X20=0),"",TOTAL!X20/TOTAL!$C$6*'Vîrsta 1-2 ani'!$C$6)</f>
        <v/>
      </c>
      <c r="Y20" s="247" t="str">
        <f>IF(OR(TOTAL!Y20="",TOTAL!Y20=0),"",TOTAL!Y20/TOTAL!$C$6*'Vîrsta 1-2 ani'!$C$6)</f>
        <v/>
      </c>
      <c r="Z20" s="11">
        <f t="shared" si="0"/>
        <v>0</v>
      </c>
      <c r="AA20" s="11">
        <f t="shared" si="2"/>
        <v>0</v>
      </c>
      <c r="AB20" s="11" t="str">
        <f t="shared" si="9"/>
        <v/>
      </c>
      <c r="AC20" s="7">
        <v>20</v>
      </c>
      <c r="AD20" s="97" t="str">
        <f t="shared" si="10"/>
        <v/>
      </c>
      <c r="AE20" s="100">
        <v>1.9E-2</v>
      </c>
      <c r="AF20" s="101" t="str">
        <f t="shared" si="11"/>
        <v/>
      </c>
      <c r="AG20" s="100">
        <v>2E-3</v>
      </c>
      <c r="AH20" s="101" t="str">
        <f t="shared" si="12"/>
        <v/>
      </c>
      <c r="AI20" s="100">
        <v>6.7000000000000004E-2</v>
      </c>
      <c r="AJ20" s="97" t="str">
        <f t="shared" si="13"/>
        <v/>
      </c>
      <c r="AK20" s="98">
        <v>0.27</v>
      </c>
      <c r="AL20" s="195"/>
      <c r="AM20" s="136"/>
      <c r="AN20" s="137"/>
      <c r="AO20" s="66"/>
    </row>
    <row r="21" spans="1:41" s="31" customFormat="1" ht="17" x14ac:dyDescent="0.2">
      <c r="A21" s="327"/>
      <c r="B21" s="57" t="s">
        <v>80</v>
      </c>
      <c r="C21" s="246">
        <f>IF(OR(TOTAL!C21="",TOTAL!C21=0),"",TOTAL!C21/TOTAL!$C$6*'Vîrsta 1-2 ani'!$C$6)</f>
        <v>0.276078431372549</v>
      </c>
      <c r="D21" s="246">
        <f>IF(OR(TOTAL!D21="",TOTAL!D21=0),"",TOTAL!D21/TOTAL!$C$6*'Vîrsta 1-2 ani'!$C$6)</f>
        <v>0.22</v>
      </c>
      <c r="E21" s="246">
        <f>IF(OR(TOTAL!E21="",TOTAL!E21=0),"",TOTAL!E21/TOTAL!$C$6*'Vîrsta 1-2 ani'!$C$6)</f>
        <v>0.23509803921568628</v>
      </c>
      <c r="F21" s="246">
        <f>IF(OR(TOTAL!F21="",TOTAL!F21=0),"",TOTAL!F21/TOTAL!$C$6*'Vîrsta 1-2 ani'!$C$6)</f>
        <v>0.33647058823529413</v>
      </c>
      <c r="G21" s="246">
        <f>IF(OR(TOTAL!G21="",TOTAL!G21=0),"",TOTAL!G21/TOTAL!$C$6*'Vîrsta 1-2 ani'!$C$6)</f>
        <v>0.1596078431372549</v>
      </c>
      <c r="H21" s="246">
        <f>IF(OR(TOTAL!H21="",TOTAL!H21=0),"",TOTAL!H21/TOTAL!$C$6*'Vîrsta 1-2 ani'!$C$6)</f>
        <v>0.3580392156862745</v>
      </c>
      <c r="I21" s="246">
        <f>IF(OR(TOTAL!I21="",TOTAL!I21=0),"",TOTAL!I21/TOTAL!$C$6*'Vîrsta 1-2 ani'!$C$6)</f>
        <v>0.1984313725490196</v>
      </c>
      <c r="J21" s="246">
        <f>IF(OR(TOTAL!J21="",TOTAL!J21=0),"",TOTAL!J21/TOTAL!$C$6*'Vîrsta 1-2 ani'!$C$6)</f>
        <v>0.34941176470588242</v>
      </c>
      <c r="K21" s="246">
        <f>IF(OR(TOTAL!K21="",TOTAL!K21=0),"",TOTAL!K21/TOTAL!$C$6*'Vîrsta 1-2 ani'!$C$6)</f>
        <v>0.22647058823529412</v>
      </c>
      <c r="L21" s="246">
        <f>IF(OR(TOTAL!L21="",TOTAL!L21=0),"",TOTAL!L21/TOTAL!$C$6*'Vîrsta 1-2 ani'!$C$6)</f>
        <v>0.21137254901960784</v>
      </c>
      <c r="M21" s="246">
        <f>IF(OR(TOTAL!M21="",TOTAL!M21=0),"",TOTAL!M21/TOTAL!$C$6*'Vîrsta 1-2 ani'!$C$6)</f>
        <v>0.2847058823529412</v>
      </c>
      <c r="N21" s="246">
        <f>IF(OR(TOTAL!N21="",TOTAL!N21=0),"",TOTAL!N21/TOTAL!$C$6*'Vîrsta 1-2 ani'!$C$6)</f>
        <v>0.26745098039215687</v>
      </c>
      <c r="O21" s="246">
        <f>IF(OR(TOTAL!O21="",TOTAL!O21=0),"",TOTAL!O21/TOTAL!$C$6*'Vîrsta 1-2 ani'!$C$6)</f>
        <v>0.21352941176470588</v>
      </c>
      <c r="P21" s="246">
        <f>IF(OR(TOTAL!P21="",TOTAL!P21=0),"",TOTAL!P21/TOTAL!$C$6*'Vîrsta 1-2 ani'!$C$6)</f>
        <v>0.27823529411764708</v>
      </c>
      <c r="Q21" s="246">
        <f>IF(OR(TOTAL!Q21="",TOTAL!Q21=0),"",TOTAL!Q21/TOTAL!$C$6*'Vîrsta 1-2 ani'!$C$6)</f>
        <v>0.15745098039215685</v>
      </c>
      <c r="R21" s="246">
        <f>IF(OR(TOTAL!R21="",TOTAL!R21=0),"",TOTAL!R21/TOTAL!$C$6*'Vîrsta 1-2 ani'!$C$6)</f>
        <v>0.3192156862745098</v>
      </c>
      <c r="S21" s="246">
        <f>IF(OR(TOTAL!S21="",TOTAL!S21=0),"",TOTAL!S21/TOTAL!$C$6*'Vîrsta 1-2 ani'!$C$6)</f>
        <v>0.18549019607843137</v>
      </c>
      <c r="T21" s="246">
        <f>IF(OR(TOTAL!T21="",TOTAL!T21=0),"",TOTAL!T21/TOTAL!$C$6*'Vîrsta 1-2 ani'!$C$6)</f>
        <v>0.34941176470588242</v>
      </c>
      <c r="U21" s="246">
        <f>IF(OR(TOTAL!U21="",TOTAL!U21=0),"",TOTAL!U21/TOTAL!$C$6*'Vîrsta 1-2 ani'!$C$6)</f>
        <v>0.23725490196078436</v>
      </c>
      <c r="V21" s="246">
        <f>IF(OR(TOTAL!V21="",TOTAL!V21=0),"",TOTAL!V21/TOTAL!$C$6*'Vîrsta 1-2 ani'!$C$6)</f>
        <v>0.1984313725490196</v>
      </c>
      <c r="W21" s="246">
        <f>IF(OR(TOTAL!W21="",TOTAL!W21=0),"",TOTAL!W21/TOTAL!$C$6*'Vîrsta 1-2 ani'!$C$6)</f>
        <v>0.18980392156862744</v>
      </c>
      <c r="X21" s="246">
        <f>IF(OR(TOTAL!X21="",TOTAL!X21=0),"",TOTAL!X21/TOTAL!$C$6*'Vîrsta 1-2 ani'!$C$6)</f>
        <v>0.19411764705882353</v>
      </c>
      <c r="Y21" s="246" t="str">
        <f>IF(OR(TOTAL!Y21="",TOTAL!Y21=0),"",TOTAL!Y21/TOTAL!$C$6*'Vîrsta 1-2 ani'!$C$6)</f>
        <v/>
      </c>
      <c r="Z21" s="11">
        <f t="shared" si="0"/>
        <v>5.4460784313725492</v>
      </c>
      <c r="AA21" s="11">
        <f t="shared" si="2"/>
        <v>26.5662362505978</v>
      </c>
      <c r="AB21" s="11">
        <f t="shared" si="9"/>
        <v>22.315638450502153</v>
      </c>
      <c r="AC21" s="7">
        <v>16</v>
      </c>
      <c r="AD21" s="97">
        <f t="shared" si="10"/>
        <v>0.37936585365853664</v>
      </c>
      <c r="AE21" s="100">
        <v>1.7000000000000001E-2</v>
      </c>
      <c r="AF21" s="101">
        <f t="shared" si="11"/>
        <v>4.4631276901004303E-2</v>
      </c>
      <c r="AG21" s="100">
        <v>2E-3</v>
      </c>
      <c r="AH21" s="101">
        <f t="shared" si="12"/>
        <v>16.29041606886657</v>
      </c>
      <c r="AI21" s="100">
        <v>0.73</v>
      </c>
      <c r="AJ21" s="97">
        <f t="shared" si="13"/>
        <v>7.1410043041606892</v>
      </c>
      <c r="AK21" s="98">
        <v>0.32</v>
      </c>
      <c r="AL21" s="195"/>
      <c r="AM21" s="136"/>
      <c r="AN21" s="137"/>
      <c r="AO21" s="66"/>
    </row>
    <row r="22" spans="1:41" s="31" customFormat="1" ht="17" x14ac:dyDescent="0.2">
      <c r="A22" s="327"/>
      <c r="B22" s="57" t="s">
        <v>19</v>
      </c>
      <c r="C22" s="246">
        <f>IF(OR(TOTAL!C22="",TOTAL!C22=0),"",TOTAL!C22/TOTAL!$C$6*'Vîrsta 1-2 ani'!$C$6)</f>
        <v>0.22</v>
      </c>
      <c r="D22" s="246">
        <f>IF(OR(TOTAL!D22="",TOTAL!D22=0),"",TOTAL!D22/TOTAL!$C$6*'Vîrsta 1-2 ani'!$C$6)</f>
        <v>0.22</v>
      </c>
      <c r="E22" s="246">
        <f>IF(OR(TOTAL!E22="",TOTAL!E22=0),"",TOTAL!E22/TOTAL!$C$6*'Vîrsta 1-2 ani'!$C$6)</f>
        <v>0.4486274509803922</v>
      </c>
      <c r="F22" s="246">
        <f>IF(OR(TOTAL!F22="",TOTAL!F22=0),"",TOTAL!F22/TOTAL!$C$6*'Vîrsta 1-2 ani'!$C$6)</f>
        <v>0.18980392156862744</v>
      </c>
      <c r="G22" s="246">
        <f>IF(OR(TOTAL!G22="",TOTAL!G22=0),"",TOTAL!G22/TOTAL!$C$6*'Vîrsta 1-2 ani'!$C$6)</f>
        <v>9.4901960784313719E-2</v>
      </c>
      <c r="H22" s="246">
        <f>IF(OR(TOTAL!H22="",TOTAL!H22=0),"",TOTAL!H22/TOTAL!$C$6*'Vîrsta 1-2 ani'!$C$6)</f>
        <v>0.29117647058823531</v>
      </c>
      <c r="I22" s="246" t="str">
        <f>IF(OR(TOTAL!I22="",TOTAL!I22=0),"",TOTAL!I22/TOTAL!$C$6*'Vîrsta 1-2 ani'!$C$6)</f>
        <v/>
      </c>
      <c r="J22" s="246">
        <f>IF(OR(TOTAL!J22="",TOTAL!J22=0),"",TOTAL!J22/TOTAL!$C$6*'Vîrsta 1-2 ani'!$C$6)</f>
        <v>0.61686274509803918</v>
      </c>
      <c r="K22" s="246">
        <f>IF(OR(TOTAL!K22="",TOTAL!K22=0),"",TOTAL!K22/TOTAL!$C$6*'Vîrsta 1-2 ani'!$C$6)</f>
        <v>0.22647058823529412</v>
      </c>
      <c r="L22" s="246">
        <f>IF(OR(TOTAL!L22="",TOTAL!L22=0),"",TOTAL!L22/TOTAL!$C$6*'Vîrsta 1-2 ani'!$C$6)</f>
        <v>0.21137254901960784</v>
      </c>
      <c r="M22" s="246">
        <f>IF(OR(TOTAL!M22="",TOTAL!M22=0),"",TOTAL!M22/TOTAL!$C$6*'Vîrsta 1-2 ani'!$C$6)</f>
        <v>0.52843137254901962</v>
      </c>
      <c r="N22" s="246">
        <f>IF(OR(TOTAL!N22="",TOTAL!N22=0),"",TOTAL!N22/TOTAL!$C$6*'Vîrsta 1-2 ani'!$C$6)</f>
        <v>0.1984313725490196</v>
      </c>
      <c r="O22" s="246">
        <f>IF(OR(TOTAL!O22="",TOTAL!O22=0),"",TOTAL!O22/TOTAL!$C$6*'Vîrsta 1-2 ani'!$C$6)</f>
        <v>0.38823529411764707</v>
      </c>
      <c r="P22" s="246">
        <f>IF(OR(TOTAL!P22="",TOTAL!P22=0),"",TOTAL!P22/TOTAL!$C$6*'Vîrsta 1-2 ani'!$C$6)</f>
        <v>0.18117647058823527</v>
      </c>
      <c r="Q22" s="246">
        <f>IF(OR(TOTAL!Q22="",TOTAL!Q22=0),"",TOTAL!Q22/TOTAL!$C$6*'Vîrsta 1-2 ani'!$C$6)</f>
        <v>9.2745098039215684E-2</v>
      </c>
      <c r="R22" s="246">
        <f>IF(OR(TOTAL!R22="",TOTAL!R22=0),"",TOTAL!R22/TOTAL!$C$6*'Vîrsta 1-2 ani'!$C$6)</f>
        <v>0.23725490196078436</v>
      </c>
      <c r="S22" s="246">
        <f>IF(OR(TOTAL!S22="",TOTAL!S22=0),"",TOTAL!S22/TOTAL!$C$6*'Vîrsta 1-2 ani'!$C$6)</f>
        <v>0.23078431372549019</v>
      </c>
      <c r="T22" s="246">
        <f>IF(OR(TOTAL!T22="",TOTAL!T22=0),"",TOTAL!T22/TOTAL!$C$6*'Vîrsta 1-2 ani'!$C$6)</f>
        <v>0.61686274509803918</v>
      </c>
      <c r="U22" s="246">
        <f>IF(OR(TOTAL!U22="",TOTAL!U22=0),"",TOTAL!U22/TOTAL!$C$6*'Vîrsta 1-2 ani'!$C$6)</f>
        <v>0.56941176470588239</v>
      </c>
      <c r="V22" s="246">
        <f>IF(OR(TOTAL!V22="",TOTAL!V22=0),"",TOTAL!V22/TOTAL!$C$6*'Vîrsta 1-2 ani'!$C$6)</f>
        <v>0.30627450980392157</v>
      </c>
      <c r="W22" s="246">
        <f>IF(OR(TOTAL!W22="",TOTAL!W22=0),"",TOTAL!W22/TOTAL!$C$6*'Vîrsta 1-2 ani'!$C$6)</f>
        <v>0.71176470588235285</v>
      </c>
      <c r="X22" s="246">
        <f>IF(OR(TOTAL!X22="",TOTAL!X22=0),"",TOTAL!X22/TOTAL!$C$6*'Vîrsta 1-2 ani'!$C$6)</f>
        <v>0.2415686274509804</v>
      </c>
      <c r="Y22" s="246" t="str">
        <f>IF(OR(TOTAL!Y22="",TOTAL!Y22=0),"",TOTAL!Y22/TOTAL!$C$6*'Vîrsta 1-2 ani'!$C$6)</f>
        <v/>
      </c>
      <c r="Z22" s="11">
        <f t="shared" si="0"/>
        <v>6.8221568627450981</v>
      </c>
      <c r="AA22" s="11">
        <f t="shared" si="2"/>
        <v>33.278813964610237</v>
      </c>
      <c r="AB22" s="11">
        <f t="shared" si="9"/>
        <v>26.623051171688189</v>
      </c>
      <c r="AC22" s="7">
        <v>20</v>
      </c>
      <c r="AD22" s="97">
        <f t="shared" si="10"/>
        <v>0.34609966523194646</v>
      </c>
      <c r="AE22" s="100">
        <v>1.2999999999999999E-2</v>
      </c>
      <c r="AF22" s="101">
        <f t="shared" si="11"/>
        <v>2.662305117168819E-2</v>
      </c>
      <c r="AG22" s="100">
        <v>1E-3</v>
      </c>
      <c r="AH22" s="101">
        <f t="shared" si="12"/>
        <v>1.8636135820181734</v>
      </c>
      <c r="AI22" s="100">
        <v>7.0000000000000007E-2</v>
      </c>
      <c r="AJ22" s="97">
        <f t="shared" si="13"/>
        <v>10.915450980392157</v>
      </c>
      <c r="AK22" s="98">
        <v>0.41</v>
      </c>
      <c r="AL22" s="195"/>
      <c r="AM22" s="136"/>
      <c r="AN22" s="137"/>
      <c r="AO22" s="66"/>
    </row>
    <row r="23" spans="1:41" s="31" customFormat="1" ht="17" x14ac:dyDescent="0.2">
      <c r="A23" s="327"/>
      <c r="B23" s="57" t="s">
        <v>20</v>
      </c>
      <c r="C23" s="246" t="str">
        <f>IF(OR(TOTAL!C23="",TOTAL!C23=0),"",TOTAL!C23/TOTAL!$C$6*'Vîrsta 1-2 ani'!$C$6)</f>
        <v/>
      </c>
      <c r="D23" s="246" t="str">
        <f>IF(OR(TOTAL!D23="",TOTAL!D23=0),"",TOTAL!D23/TOTAL!$C$6*'Vîrsta 1-2 ani'!$C$6)</f>
        <v/>
      </c>
      <c r="E23" s="246" t="str">
        <f>IF(OR(TOTAL!E23="",TOTAL!E23=0),"",TOTAL!E23/TOTAL!$C$6*'Vîrsta 1-2 ani'!$C$6)</f>
        <v/>
      </c>
      <c r="F23" s="246" t="str">
        <f>IF(OR(TOTAL!F23="",TOTAL!F23=0),"",TOTAL!F23/TOTAL!$C$6*'Vîrsta 1-2 ani'!$C$6)</f>
        <v/>
      </c>
      <c r="G23" s="246" t="str">
        <f>IF(OR(TOTAL!G23="",TOTAL!G23=0),"",TOTAL!G23/TOTAL!$C$6*'Vîrsta 1-2 ani'!$C$6)</f>
        <v/>
      </c>
      <c r="H23" s="246" t="str">
        <f>IF(OR(TOTAL!H23="",TOTAL!H23=0),"",TOTAL!H23/TOTAL!$C$6*'Vîrsta 1-2 ani'!$C$6)</f>
        <v/>
      </c>
      <c r="I23" s="246" t="str">
        <f>IF(OR(TOTAL!I23="",TOTAL!I23=0),"",TOTAL!I23/TOTAL!$C$6*'Vîrsta 1-2 ani'!$C$6)</f>
        <v/>
      </c>
      <c r="J23" s="246" t="str">
        <f>IF(OR(TOTAL!J23="",TOTAL!J23=0),"",TOTAL!J23/TOTAL!$C$6*'Vîrsta 1-2 ani'!$C$6)</f>
        <v/>
      </c>
      <c r="K23" s="246" t="str">
        <f>IF(OR(TOTAL!K23="",TOTAL!K23=0),"",TOTAL!K23/TOTAL!$C$6*'Vîrsta 1-2 ani'!$C$6)</f>
        <v/>
      </c>
      <c r="L23" s="246" t="str">
        <f>IF(OR(TOTAL!L23="",TOTAL!L23=0),"",TOTAL!L23/TOTAL!$C$6*'Vîrsta 1-2 ani'!$C$6)</f>
        <v/>
      </c>
      <c r="M23" s="246" t="str">
        <f>IF(OR(TOTAL!M23="",TOTAL!M23=0),"",TOTAL!M23/TOTAL!$C$6*'Vîrsta 1-2 ani'!$C$6)</f>
        <v/>
      </c>
      <c r="N23" s="246" t="str">
        <f>IF(OR(TOTAL!N23="",TOTAL!N23=0),"",TOTAL!N23/TOTAL!$C$6*'Vîrsta 1-2 ani'!$C$6)</f>
        <v/>
      </c>
      <c r="O23" s="246" t="str">
        <f>IF(OR(TOTAL!O23="",TOTAL!O23=0),"",TOTAL!O23/TOTAL!$C$6*'Vîrsta 1-2 ani'!$C$6)</f>
        <v/>
      </c>
      <c r="P23" s="246" t="str">
        <f>IF(OR(TOTAL!P23="",TOTAL!P23=0),"",TOTAL!P23/TOTAL!$C$6*'Vîrsta 1-2 ani'!$C$6)</f>
        <v/>
      </c>
      <c r="Q23" s="246" t="str">
        <f>IF(OR(TOTAL!Q23="",TOTAL!Q23=0),"",TOTAL!Q23/TOTAL!$C$6*'Vîrsta 1-2 ani'!$C$6)</f>
        <v/>
      </c>
      <c r="R23" s="246" t="str">
        <f>IF(OR(TOTAL!R23="",TOTAL!R23=0),"",TOTAL!R23/TOTAL!$C$6*'Vîrsta 1-2 ani'!$C$6)</f>
        <v/>
      </c>
      <c r="S23" s="246" t="str">
        <f>IF(OR(TOTAL!S23="",TOTAL!S23=0),"",TOTAL!S23/TOTAL!$C$6*'Vîrsta 1-2 ani'!$C$6)</f>
        <v/>
      </c>
      <c r="T23" s="246" t="str">
        <f>IF(OR(TOTAL!T23="",TOTAL!T23=0),"",TOTAL!T23/TOTAL!$C$6*'Vîrsta 1-2 ani'!$C$6)</f>
        <v/>
      </c>
      <c r="U23" s="246" t="str">
        <f>IF(OR(TOTAL!U23="",TOTAL!U23=0),"",TOTAL!U23/TOTAL!$C$6*'Vîrsta 1-2 ani'!$C$6)</f>
        <v/>
      </c>
      <c r="V23" s="246" t="str">
        <f>IF(OR(TOTAL!V23="",TOTAL!V23=0),"",TOTAL!V23/TOTAL!$C$6*'Vîrsta 1-2 ani'!$C$6)</f>
        <v/>
      </c>
      <c r="W23" s="246">
        <f>IF(OR(TOTAL!W23="",TOTAL!W23=0),"",TOTAL!W23/TOTAL!$C$6*'Vîrsta 1-2 ani'!$C$6)</f>
        <v>0.47450980392156872</v>
      </c>
      <c r="X23" s="246" t="str">
        <f>IF(OR(TOTAL!X23="",TOTAL!X23=0),"",TOTAL!X23/TOTAL!$C$6*'Vîrsta 1-2 ani'!$C$6)</f>
        <v/>
      </c>
      <c r="Y23" s="246" t="str">
        <f>IF(OR(TOTAL!Y23="",TOTAL!Y23=0),"",TOTAL!Y23/TOTAL!$C$6*'Vîrsta 1-2 ani'!$C$6)</f>
        <v/>
      </c>
      <c r="Z23" s="11">
        <f t="shared" si="0"/>
        <v>0.47450980392156872</v>
      </c>
      <c r="AA23" s="11">
        <f t="shared" si="2"/>
        <v>2.3146819703491155</v>
      </c>
      <c r="AB23" s="11">
        <f t="shared" si="9"/>
        <v>2.1526542324246773</v>
      </c>
      <c r="AC23" s="7">
        <v>7</v>
      </c>
      <c r="AD23" s="97">
        <f t="shared" si="10"/>
        <v>1.722123385939742E-2</v>
      </c>
      <c r="AE23" s="100">
        <v>8.0000000000000002E-3</v>
      </c>
      <c r="AF23" s="101">
        <f t="shared" si="11"/>
        <v>0</v>
      </c>
      <c r="AG23" s="100"/>
      <c r="AH23" s="101">
        <f t="shared" si="12"/>
        <v>6.457962697274032E-2</v>
      </c>
      <c r="AI23" s="100">
        <v>0.03</v>
      </c>
      <c r="AJ23" s="97">
        <f t="shared" si="13"/>
        <v>0.25831850789096128</v>
      </c>
      <c r="AK23" s="98">
        <v>0.12</v>
      </c>
      <c r="AL23" s="195"/>
      <c r="AM23" s="136"/>
      <c r="AN23" s="137"/>
      <c r="AO23" s="66"/>
    </row>
    <row r="24" spans="1:41" s="31" customFormat="1" ht="17" x14ac:dyDescent="0.2">
      <c r="A24" s="327"/>
      <c r="B24" s="57" t="s">
        <v>21</v>
      </c>
      <c r="C24" s="246" t="str">
        <f>IF(OR(TOTAL!C24="",TOTAL!C24=0),"",TOTAL!C24/TOTAL!$C$6*'Vîrsta 1-2 ani'!$C$6)</f>
        <v/>
      </c>
      <c r="D24" s="246" t="str">
        <f>IF(OR(TOTAL!D24="",TOTAL!D24=0),"",TOTAL!D24/TOTAL!$C$6*'Vîrsta 1-2 ani'!$C$6)</f>
        <v/>
      </c>
      <c r="E24" s="246">
        <f>IF(OR(TOTAL!E24="",TOTAL!E24=0),"",TOTAL!E24/TOTAL!$C$6*'Vîrsta 1-2 ani'!$C$6)</f>
        <v>0.67294117647058826</v>
      </c>
      <c r="F24" s="246" t="str">
        <f>IF(OR(TOTAL!F24="",TOTAL!F24=0),"",TOTAL!F24/TOTAL!$C$6*'Vîrsta 1-2 ani'!$C$6)</f>
        <v/>
      </c>
      <c r="G24" s="246">
        <f>IF(OR(TOTAL!G24="",TOTAL!G24=0),"",TOTAL!G24/TOTAL!$C$6*'Vîrsta 1-2 ani'!$C$6)</f>
        <v>0.37960784313725487</v>
      </c>
      <c r="H24" s="246" t="str">
        <f>IF(OR(TOTAL!H24="",TOTAL!H24=0),"",TOTAL!H24/TOTAL!$C$6*'Vîrsta 1-2 ani'!$C$6)</f>
        <v/>
      </c>
      <c r="I24" s="246" t="str">
        <f>IF(OR(TOTAL!I24="",TOTAL!I24=0),"",TOTAL!I24/TOTAL!$C$6*'Vîrsta 1-2 ani'!$C$6)</f>
        <v/>
      </c>
      <c r="J24" s="246">
        <f>IF(OR(TOTAL!J24="",TOTAL!J24=0),"",TOTAL!J24/TOTAL!$C$6*'Vîrsta 1-2 ani'!$C$6)</f>
        <v>0.47450980392156872</v>
      </c>
      <c r="K24" s="246">
        <f>IF(OR(TOTAL!K24="",TOTAL!K24=0),"",TOTAL!K24/TOTAL!$C$6*'Vîrsta 1-2 ani'!$C$6)</f>
        <v>1.1776470588235295</v>
      </c>
      <c r="L24" s="246">
        <f>IF(OR(TOTAL!L24="",TOTAL!L24=0),"",TOTAL!L24/TOTAL!$C$6*'Vîrsta 1-2 ani'!$C$6)</f>
        <v>0.53058823529411758</v>
      </c>
      <c r="M24" s="246" t="str">
        <f>IF(OR(TOTAL!M24="",TOTAL!M24=0),"",TOTAL!M24/TOTAL!$C$6*'Vîrsta 1-2 ani'!$C$6)</f>
        <v/>
      </c>
      <c r="N24" s="246" t="str">
        <f>IF(OR(TOTAL!N24="",TOTAL!N24=0),"",TOTAL!N24/TOTAL!$C$6*'Vîrsta 1-2 ani'!$C$6)</f>
        <v/>
      </c>
      <c r="O24" s="246">
        <f>IF(OR(TOTAL!O24="",TOTAL!O24=0),"",TOTAL!O24/TOTAL!$C$6*'Vîrsta 1-2 ani'!$C$6)</f>
        <v>4.8572549019607845</v>
      </c>
      <c r="P24" s="246" t="str">
        <f>IF(OR(TOTAL!P24="",TOTAL!P24=0),"",TOTAL!P24/TOTAL!$C$6*'Vîrsta 1-2 ani'!$C$6)</f>
        <v/>
      </c>
      <c r="Q24" s="246">
        <f>IF(OR(TOTAL!Q24="",TOTAL!Q24=0),"",TOTAL!Q24/TOTAL!$C$6*'Vîrsta 1-2 ani'!$C$6)</f>
        <v>0.46372549019607839</v>
      </c>
      <c r="R24" s="246" t="str">
        <f>IF(OR(TOTAL!R24="",TOTAL!R24=0),"",TOTAL!R24/TOTAL!$C$6*'Vîrsta 1-2 ani'!$C$6)</f>
        <v/>
      </c>
      <c r="S24" s="246" t="str">
        <f>IF(OR(TOTAL!S24="",TOTAL!S24=0),"",TOTAL!S24/TOTAL!$C$6*'Vîrsta 1-2 ani'!$C$6)</f>
        <v/>
      </c>
      <c r="T24" s="246">
        <f>IF(OR(TOTAL!T24="",TOTAL!T24=0),"",TOTAL!T24/TOTAL!$C$6*'Vîrsta 1-2 ani'!$C$6)</f>
        <v>0.47450980392156872</v>
      </c>
      <c r="U24" s="246">
        <f>IF(OR(TOTAL!U24="",TOTAL!U24=0),"",TOTAL!U24/TOTAL!$C$6*'Vîrsta 1-2 ani'!$C$6)</f>
        <v>1.2337254901960784</v>
      </c>
      <c r="V24" s="246">
        <f>IF(OR(TOTAL!V24="",TOTAL!V24=0),"",TOTAL!V24/TOTAL!$C$6*'Vîrsta 1-2 ani'!$C$6)</f>
        <v>0.43137254901960786</v>
      </c>
      <c r="W24" s="246" t="str">
        <f>IF(OR(TOTAL!W24="",TOTAL!W24=0),"",TOTAL!W24/TOTAL!$C$6*'Vîrsta 1-2 ani'!$C$6)</f>
        <v/>
      </c>
      <c r="X24" s="246" t="str">
        <f>IF(OR(TOTAL!X24="",TOTAL!X24=0),"",TOTAL!X24/TOTAL!$C$6*'Vîrsta 1-2 ani'!$C$6)</f>
        <v/>
      </c>
      <c r="Y24" s="246" t="str">
        <f>IF(OR(TOTAL!Y24="",TOTAL!Y24=0),"",TOTAL!Y24/TOTAL!$C$6*'Vîrsta 1-2 ani'!$C$6)</f>
        <v/>
      </c>
      <c r="Z24" s="11">
        <f t="shared" si="0"/>
        <v>10.695882352941178</v>
      </c>
      <c r="AA24" s="11">
        <f t="shared" si="2"/>
        <v>52.175035868005743</v>
      </c>
      <c r="AB24" s="11">
        <f t="shared" si="9"/>
        <v>41.740028694404593</v>
      </c>
      <c r="AC24" s="7">
        <v>20</v>
      </c>
      <c r="AD24" s="97">
        <f t="shared" si="10"/>
        <v>0.70958048780487815</v>
      </c>
      <c r="AE24" s="100">
        <v>1.7000000000000001E-2</v>
      </c>
      <c r="AF24" s="101">
        <f t="shared" si="11"/>
        <v>0</v>
      </c>
      <c r="AG24" s="100"/>
      <c r="AH24" s="101">
        <f t="shared" si="12"/>
        <v>4.507923098995696</v>
      </c>
      <c r="AI24" s="100">
        <v>0.108</v>
      </c>
      <c r="AJ24" s="97">
        <f t="shared" si="13"/>
        <v>17.948212338593976</v>
      </c>
      <c r="AK24" s="98">
        <v>0.43</v>
      </c>
      <c r="AL24" s="195"/>
      <c r="AM24" s="136"/>
      <c r="AN24" s="137"/>
      <c r="AO24" s="66"/>
    </row>
    <row r="25" spans="1:41" s="31" customFormat="1" ht="17" x14ac:dyDescent="0.2">
      <c r="A25" s="327"/>
      <c r="B25" s="57" t="s">
        <v>79</v>
      </c>
      <c r="C25" s="246" t="str">
        <f>IF(OR(TOTAL!C25="",TOTAL!C25=0),"",TOTAL!C25/TOTAL!$C$6*'Vîrsta 1-2 ani'!$C$6)</f>
        <v/>
      </c>
      <c r="D25" s="246">
        <f>IF(OR(TOTAL!D25="",TOTAL!D25=0),"",TOTAL!D25/TOTAL!$C$6*'Vîrsta 1-2 ani'!$C$6)</f>
        <v>0.43784313725490193</v>
      </c>
      <c r="E25" s="246" t="str">
        <f>IF(OR(TOTAL!E25="",TOTAL!E25=0),"",TOTAL!E25/TOTAL!$C$6*'Vîrsta 1-2 ani'!$C$6)</f>
        <v/>
      </c>
      <c r="F25" s="246" t="str">
        <f>IF(OR(TOTAL!F25="",TOTAL!F25=0),"",TOTAL!F25/TOTAL!$C$6*'Vîrsta 1-2 ani'!$C$6)</f>
        <v/>
      </c>
      <c r="G25" s="246" t="str">
        <f>IF(OR(TOTAL!G25="",TOTAL!G25=0),"",TOTAL!G25/TOTAL!$C$6*'Vîrsta 1-2 ani'!$C$6)</f>
        <v/>
      </c>
      <c r="H25" s="246" t="str">
        <f>IF(OR(TOTAL!H25="",TOTAL!H25=0),"",TOTAL!H25/TOTAL!$C$6*'Vîrsta 1-2 ani'!$C$6)</f>
        <v/>
      </c>
      <c r="I25" s="246">
        <f>IF(OR(TOTAL!I25="",TOTAL!I25=0),"",TOTAL!I25/TOTAL!$C$6*'Vîrsta 1-2 ani'!$C$6)</f>
        <v>0.10784313725490197</v>
      </c>
      <c r="J25" s="246">
        <f>IF(OR(TOTAL!J25="",TOTAL!J25=0),"",TOTAL!J25/TOTAL!$C$6*'Vîrsta 1-2 ani'!$C$6)</f>
        <v>0.43137254901960786</v>
      </c>
      <c r="K25" s="246">
        <f>IF(OR(TOTAL!K25="",TOTAL!K25=0),"",TOTAL!K25/TOTAL!$C$6*'Vîrsta 1-2 ani'!$C$6)</f>
        <v>0.10784313725490197</v>
      </c>
      <c r="L25" s="246">
        <f>IF(OR(TOTAL!L25="",TOTAL!L25=0),"",TOTAL!L25/TOTAL!$C$6*'Vîrsta 1-2 ani'!$C$6)</f>
        <v>8.6274509803921567E-2</v>
      </c>
      <c r="M25" s="246">
        <f>IF(OR(TOTAL!M25="",TOTAL!M25=0),"",TOTAL!M25/TOTAL!$C$6*'Vîrsta 1-2 ani'!$C$6)</f>
        <v>0.10784313725490197</v>
      </c>
      <c r="N25" s="246">
        <f>IF(OR(TOTAL!N25="",TOTAL!N25=0),"",TOTAL!N25/TOTAL!$C$6*'Vîrsta 1-2 ani'!$C$6)</f>
        <v>0.10784313725490197</v>
      </c>
      <c r="O25" s="246" t="str">
        <f>IF(OR(TOTAL!O25="",TOTAL!O25=0),"",TOTAL!O25/TOTAL!$C$6*'Vîrsta 1-2 ani'!$C$6)</f>
        <v/>
      </c>
      <c r="P25" s="246" t="str">
        <f>IF(OR(TOTAL!P25="",TOTAL!P25=0),"",TOTAL!P25/TOTAL!$C$6*'Vîrsta 1-2 ani'!$C$6)</f>
        <v/>
      </c>
      <c r="Q25" s="246">
        <f>IF(OR(TOTAL!Q25="",TOTAL!Q25=0),"",TOTAL!Q25/TOTAL!$C$6*'Vîrsta 1-2 ani'!$C$6)</f>
        <v>0.10784313725490197</v>
      </c>
      <c r="R25" s="246">
        <f>IF(OR(TOTAL!R25="",TOTAL!R25=0),"",TOTAL!R25/TOTAL!$C$6*'Vîrsta 1-2 ani'!$C$6)</f>
        <v>0.43137254901960786</v>
      </c>
      <c r="S25" s="246">
        <f>IF(OR(TOTAL!S25="",TOTAL!S25=0),"",TOTAL!S25/TOTAL!$C$6*'Vîrsta 1-2 ani'!$C$6)</f>
        <v>0.47450980392156872</v>
      </c>
      <c r="T25" s="246">
        <f>IF(OR(TOTAL!T25="",TOTAL!T25=0),"",TOTAL!T25/TOTAL!$C$6*'Vîrsta 1-2 ani'!$C$6)</f>
        <v>0.10784313725490197</v>
      </c>
      <c r="U25" s="246">
        <f>IF(OR(TOTAL!U25="",TOTAL!U25=0),"",TOTAL!U25/TOTAL!$C$6*'Vîrsta 1-2 ani'!$C$6)</f>
        <v>9.4901960784313719E-2</v>
      </c>
      <c r="V25" s="246">
        <f>IF(OR(TOTAL!V25="",TOTAL!V25=0),"",TOTAL!V25/TOTAL!$C$6*'Vîrsta 1-2 ani'!$C$6)</f>
        <v>9.9215686274509801E-2</v>
      </c>
      <c r="W25" s="246">
        <f>IF(OR(TOTAL!W25="",TOTAL!W25=0),"",TOTAL!W25/TOTAL!$C$6*'Vîrsta 1-2 ani'!$C$6)</f>
        <v>0.10784313725490197</v>
      </c>
      <c r="X25" s="246" t="str">
        <f>IF(OR(TOTAL!X25="",TOTAL!X25=0),"",TOTAL!X25/TOTAL!$C$6*'Vîrsta 1-2 ani'!$C$6)</f>
        <v/>
      </c>
      <c r="Y25" s="246" t="str">
        <f>IF(OR(TOTAL!Y25="",TOTAL!Y25=0),"",TOTAL!Y25/TOTAL!$C$6*'Vîrsta 1-2 ani'!$C$6)</f>
        <v/>
      </c>
      <c r="Z25" s="11">
        <f t="shared" si="0"/>
        <v>2.8103921568627452</v>
      </c>
      <c r="AA25" s="11">
        <f t="shared" si="2"/>
        <v>13.709230033476805</v>
      </c>
      <c r="AB25" s="11">
        <f t="shared" si="9"/>
        <v>13.023768531802965</v>
      </c>
      <c r="AC25" s="7">
        <v>5</v>
      </c>
      <c r="AD25" s="97">
        <f t="shared" si="10"/>
        <v>7.8142611190817793E-2</v>
      </c>
      <c r="AE25" s="100">
        <v>6.0000000000000001E-3</v>
      </c>
      <c r="AF25" s="101">
        <f t="shared" si="11"/>
        <v>0</v>
      </c>
      <c r="AG25" s="100"/>
      <c r="AH25" s="101">
        <f t="shared" si="12"/>
        <v>0.54699827833572456</v>
      </c>
      <c r="AI25" s="100">
        <v>4.2000000000000003E-2</v>
      </c>
      <c r="AJ25" s="97">
        <f t="shared" si="13"/>
        <v>2.3442783357245336</v>
      </c>
      <c r="AK25" s="98">
        <v>0.18</v>
      </c>
      <c r="AL25" s="195"/>
      <c r="AM25" s="136"/>
      <c r="AN25" s="137"/>
      <c r="AO25" s="66"/>
    </row>
    <row r="26" spans="1:41" s="31" customFormat="1" ht="17" x14ac:dyDescent="0.2">
      <c r="A26" s="327"/>
      <c r="B26" s="57" t="s">
        <v>22</v>
      </c>
      <c r="C26" s="246" t="str">
        <f>IF(OR(TOTAL!C26="",TOTAL!C26=0),"",TOTAL!C26/TOTAL!$C$6*'Vîrsta 1-2 ani'!$C$6)</f>
        <v/>
      </c>
      <c r="D26" s="246" t="str">
        <f>IF(OR(TOTAL!D26="",TOTAL!D26=0),"",TOTAL!D26/TOTAL!$C$6*'Vîrsta 1-2 ani'!$C$6)</f>
        <v/>
      </c>
      <c r="E26" s="246" t="str">
        <f>IF(OR(TOTAL!E26="",TOTAL!E26=0),"",TOTAL!E26/TOTAL!$C$6*'Vîrsta 1-2 ani'!$C$6)</f>
        <v/>
      </c>
      <c r="F26" s="246">
        <f>IF(OR(TOTAL!F26="",TOTAL!F26=0),"",TOTAL!F26/TOTAL!$C$6*'Vîrsta 1-2 ani'!$C$6)</f>
        <v>0.86274509803921573</v>
      </c>
      <c r="G26" s="246" t="str">
        <f>IF(OR(TOTAL!G26="",TOTAL!G26=0),"",TOTAL!G26/TOTAL!$C$6*'Vîrsta 1-2 ani'!$C$6)</f>
        <v/>
      </c>
      <c r="H26" s="246" t="str">
        <f>IF(OR(TOTAL!H26="",TOTAL!H26=0),"",TOTAL!H26/TOTAL!$C$6*'Vîrsta 1-2 ani'!$C$6)</f>
        <v/>
      </c>
      <c r="I26" s="246" t="str">
        <f>IF(OR(TOTAL!I26="",TOTAL!I26=0),"",TOTAL!I26/TOTAL!$C$6*'Vîrsta 1-2 ani'!$C$6)</f>
        <v/>
      </c>
      <c r="J26" s="246" t="str">
        <f>IF(OR(TOTAL!J26="",TOTAL!J26=0),"",TOTAL!J26/TOTAL!$C$6*'Vîrsta 1-2 ani'!$C$6)</f>
        <v/>
      </c>
      <c r="K26" s="246" t="str">
        <f>IF(OR(TOTAL!K26="",TOTAL!K26=0),"",TOTAL!K26/TOTAL!$C$6*'Vîrsta 1-2 ani'!$C$6)</f>
        <v/>
      </c>
      <c r="L26" s="246" t="str">
        <f>IF(OR(TOTAL!L26="",TOTAL!L26=0),"",TOTAL!L26/TOTAL!$C$6*'Vîrsta 1-2 ani'!$C$6)</f>
        <v/>
      </c>
      <c r="M26" s="246" t="str">
        <f>IF(OR(TOTAL!M26="",TOTAL!M26=0),"",TOTAL!M26/TOTAL!$C$6*'Vîrsta 1-2 ani'!$C$6)</f>
        <v/>
      </c>
      <c r="N26" s="246">
        <f>IF(OR(TOTAL!N26="",TOTAL!N26=0),"",TOTAL!N26/TOTAL!$C$6*'Vîrsta 1-2 ani'!$C$6)</f>
        <v>0.53921568627450978</v>
      </c>
      <c r="O26" s="246" t="str">
        <f>IF(OR(TOTAL!O26="",TOTAL!O26=0),"",TOTAL!O26/TOTAL!$C$6*'Vîrsta 1-2 ani'!$C$6)</f>
        <v/>
      </c>
      <c r="P26" s="246">
        <f>IF(OR(TOTAL!P26="",TOTAL!P26=0),"",TOTAL!P26/TOTAL!$C$6*'Vîrsta 1-2 ani'!$C$6)</f>
        <v>0.86274509803921573</v>
      </c>
      <c r="Q26" s="246" t="str">
        <f>IF(OR(TOTAL!Q26="",TOTAL!Q26=0),"",TOTAL!Q26/TOTAL!$C$6*'Vîrsta 1-2 ani'!$C$6)</f>
        <v/>
      </c>
      <c r="R26" s="246" t="str">
        <f>IF(OR(TOTAL!R26="",TOTAL!R26=0),"",TOTAL!R26/TOTAL!$C$6*'Vîrsta 1-2 ani'!$C$6)</f>
        <v/>
      </c>
      <c r="S26" s="246" t="str">
        <f>IF(OR(TOTAL!S26="",TOTAL!S26=0),"",TOTAL!S26/TOTAL!$C$6*'Vîrsta 1-2 ani'!$C$6)</f>
        <v/>
      </c>
      <c r="T26" s="246" t="str">
        <f>IF(OR(TOTAL!T26="",TOTAL!T26=0),"",TOTAL!T26/TOTAL!$C$6*'Vîrsta 1-2 ani'!$C$6)</f>
        <v/>
      </c>
      <c r="U26" s="246" t="str">
        <f>IF(OR(TOTAL!U26="",TOTAL!U26=0),"",TOTAL!U26/TOTAL!$C$6*'Vîrsta 1-2 ani'!$C$6)</f>
        <v/>
      </c>
      <c r="V26" s="246" t="str">
        <f>IF(OR(TOTAL!V26="",TOTAL!V26=0),"",TOTAL!V26/TOTAL!$C$6*'Vîrsta 1-2 ani'!$C$6)</f>
        <v/>
      </c>
      <c r="W26" s="246" t="str">
        <f>IF(OR(TOTAL!W26="",TOTAL!W26=0),"",TOTAL!W26/TOTAL!$C$6*'Vîrsta 1-2 ani'!$C$6)</f>
        <v/>
      </c>
      <c r="X26" s="246" t="str">
        <f>IF(OR(TOTAL!X26="",TOTAL!X26=0),"",TOTAL!X26/TOTAL!$C$6*'Vîrsta 1-2 ani'!$C$6)</f>
        <v/>
      </c>
      <c r="Y26" s="246" t="str">
        <f>IF(OR(TOTAL!Y26="",TOTAL!Y26=0),"",TOTAL!Y26/TOTAL!$C$6*'Vîrsta 1-2 ani'!$C$6)</f>
        <v/>
      </c>
      <c r="Z26" s="11">
        <f t="shared" si="0"/>
        <v>2.2647058823529411</v>
      </c>
      <c r="AA26" s="11">
        <f t="shared" si="2"/>
        <v>11.047345767575322</v>
      </c>
      <c r="AB26" s="11">
        <f t="shared" si="9"/>
        <v>7.9540889526542315</v>
      </c>
      <c r="AC26" s="7">
        <v>28</v>
      </c>
      <c r="AD26" s="97">
        <f t="shared" si="10"/>
        <v>0.15908177905308463</v>
      </c>
      <c r="AE26" s="100">
        <v>0.02</v>
      </c>
      <c r="AF26" s="101">
        <f t="shared" si="11"/>
        <v>0</v>
      </c>
      <c r="AG26" s="100"/>
      <c r="AH26" s="101">
        <f t="shared" si="12"/>
        <v>0.47724533715925388</v>
      </c>
      <c r="AI26" s="100">
        <v>0.06</v>
      </c>
      <c r="AJ26" s="97">
        <f t="shared" si="13"/>
        <v>2.7043902439024388</v>
      </c>
      <c r="AK26" s="98">
        <v>0.34</v>
      </c>
      <c r="AL26" s="195"/>
      <c r="AM26" s="136"/>
      <c r="AN26" s="137"/>
      <c r="AO26" s="66"/>
    </row>
    <row r="27" spans="1:41" s="31" customFormat="1" ht="17" x14ac:dyDescent="0.2">
      <c r="A27" s="327"/>
      <c r="B27" s="57" t="s">
        <v>23</v>
      </c>
      <c r="C27" s="246" t="str">
        <f>IF(OR(TOTAL!C27="",TOTAL!C27=0),"",TOTAL!C27/TOTAL!$C$6*'Vîrsta 1-2 ani'!$C$6)</f>
        <v/>
      </c>
      <c r="D27" s="246" t="str">
        <f>IF(OR(TOTAL!D27="",TOTAL!D27=0),"",TOTAL!D27/TOTAL!$C$6*'Vîrsta 1-2 ani'!$C$6)</f>
        <v/>
      </c>
      <c r="E27" s="246" t="str">
        <f>IF(OR(TOTAL!E27="",TOTAL!E27=0),"",TOTAL!E27/TOTAL!$C$6*'Vîrsta 1-2 ani'!$C$6)</f>
        <v/>
      </c>
      <c r="F27" s="246" t="str">
        <f>IF(OR(TOTAL!F27="",TOTAL!F27=0),"",TOTAL!F27/TOTAL!$C$6*'Vîrsta 1-2 ani'!$C$6)</f>
        <v/>
      </c>
      <c r="G27" s="246" t="str">
        <f>IF(OR(TOTAL!G27="",TOTAL!G27=0),"",TOTAL!G27/TOTAL!$C$6*'Vîrsta 1-2 ani'!$C$6)</f>
        <v/>
      </c>
      <c r="H27" s="246" t="str">
        <f>IF(OR(TOTAL!H27="",TOTAL!H27=0),"",TOTAL!H27/TOTAL!$C$6*'Vîrsta 1-2 ani'!$C$6)</f>
        <v/>
      </c>
      <c r="I27" s="246" t="str">
        <f>IF(OR(TOTAL!I27="",TOTAL!I27=0),"",TOTAL!I27/TOTAL!$C$6*'Vîrsta 1-2 ani'!$C$6)</f>
        <v/>
      </c>
      <c r="J27" s="246" t="str">
        <f>IF(OR(TOTAL!J27="",TOTAL!J27=0),"",TOTAL!J27/TOTAL!$C$6*'Vîrsta 1-2 ani'!$C$6)</f>
        <v/>
      </c>
      <c r="K27" s="246" t="str">
        <f>IF(OR(TOTAL!K27="",TOTAL!K27=0),"",TOTAL!K27/TOTAL!$C$6*'Vîrsta 1-2 ani'!$C$6)</f>
        <v/>
      </c>
      <c r="L27" s="246" t="str">
        <f>IF(OR(TOTAL!L27="",TOTAL!L27=0),"",TOTAL!L27/TOTAL!$C$6*'Vîrsta 1-2 ani'!$C$6)</f>
        <v/>
      </c>
      <c r="M27" s="246" t="str">
        <f>IF(OR(TOTAL!M27="",TOTAL!M27=0),"",TOTAL!M27/TOTAL!$C$6*'Vîrsta 1-2 ani'!$C$6)</f>
        <v/>
      </c>
      <c r="N27" s="246" t="str">
        <f>IF(OR(TOTAL!N27="",TOTAL!N27=0),"",TOTAL!N27/TOTAL!$C$6*'Vîrsta 1-2 ani'!$C$6)</f>
        <v/>
      </c>
      <c r="O27" s="246">
        <f>IF(OR(TOTAL!O27="",TOTAL!O27=0),"",TOTAL!O27/TOTAL!$C$6*'Vîrsta 1-2 ani'!$C$6)</f>
        <v>0.94901960784313744</v>
      </c>
      <c r="P27" s="246" t="str">
        <f>IF(OR(TOTAL!P27="",TOTAL!P27=0),"",TOTAL!P27/TOTAL!$C$6*'Vîrsta 1-2 ani'!$C$6)</f>
        <v/>
      </c>
      <c r="Q27" s="246" t="str">
        <f>IF(OR(TOTAL!Q27="",TOTAL!Q27=0),"",TOTAL!Q27/TOTAL!$C$6*'Vîrsta 1-2 ani'!$C$6)</f>
        <v/>
      </c>
      <c r="R27" s="246" t="str">
        <f>IF(OR(TOTAL!R27="",TOTAL!R27=0),"",TOTAL!R27/TOTAL!$C$6*'Vîrsta 1-2 ani'!$C$6)</f>
        <v/>
      </c>
      <c r="S27" s="246" t="str">
        <f>IF(OR(TOTAL!S27="",TOTAL!S27=0),"",TOTAL!S27/TOTAL!$C$6*'Vîrsta 1-2 ani'!$C$6)</f>
        <v/>
      </c>
      <c r="T27" s="246" t="str">
        <f>IF(OR(TOTAL!T27="",TOTAL!T27=0),"",TOTAL!T27/TOTAL!$C$6*'Vîrsta 1-2 ani'!$C$6)</f>
        <v/>
      </c>
      <c r="U27" s="246" t="str">
        <f>IF(OR(TOTAL!U27="",TOTAL!U27=0),"",TOTAL!U27/TOTAL!$C$6*'Vîrsta 1-2 ani'!$C$6)</f>
        <v/>
      </c>
      <c r="V27" s="246" t="str">
        <f>IF(OR(TOTAL!V27="",TOTAL!V27=0),"",TOTAL!V27/TOTAL!$C$6*'Vîrsta 1-2 ani'!$C$6)</f>
        <v/>
      </c>
      <c r="W27" s="246" t="str">
        <f>IF(OR(TOTAL!W27="",TOTAL!W27=0),"",TOTAL!W27/TOTAL!$C$6*'Vîrsta 1-2 ani'!$C$6)</f>
        <v/>
      </c>
      <c r="X27" s="246" t="str">
        <f>IF(OR(TOTAL!X27="",TOTAL!X27=0),"",TOTAL!X27/TOTAL!$C$6*'Vîrsta 1-2 ani'!$C$6)</f>
        <v/>
      </c>
      <c r="Y27" s="246" t="str">
        <f>IF(OR(TOTAL!Y27="",TOTAL!Y27=0),"",TOTAL!Y27/TOTAL!$C$6*'Vîrsta 1-2 ani'!$C$6)</f>
        <v/>
      </c>
      <c r="Z27" s="11">
        <f t="shared" si="0"/>
        <v>0.94901960784313744</v>
      </c>
      <c r="AA27" s="11">
        <f t="shared" si="2"/>
        <v>4.629363940698231</v>
      </c>
      <c r="AB27" s="11">
        <f t="shared" si="9"/>
        <v>3.703491152558585</v>
      </c>
      <c r="AC27" s="7">
        <v>20</v>
      </c>
      <c r="AD27" s="97">
        <f t="shared" si="10"/>
        <v>7.4069823051171699E-2</v>
      </c>
      <c r="AE27" s="100">
        <v>0.02</v>
      </c>
      <c r="AF27" s="101">
        <f t="shared" si="11"/>
        <v>3.7034911525585849E-3</v>
      </c>
      <c r="AG27" s="100">
        <v>1E-3</v>
      </c>
      <c r="AH27" s="101">
        <f t="shared" si="12"/>
        <v>1.8517455762792925</v>
      </c>
      <c r="AI27" s="100">
        <v>0.5</v>
      </c>
      <c r="AJ27" s="97">
        <f t="shared" si="13"/>
        <v>0.92587278813964624</v>
      </c>
      <c r="AK27" s="98">
        <v>0.25</v>
      </c>
      <c r="AL27" s="195"/>
      <c r="AM27" s="136"/>
      <c r="AN27" s="137"/>
      <c r="AO27" s="66"/>
    </row>
    <row r="28" spans="1:41" s="31" customFormat="1" ht="17" x14ac:dyDescent="0.2">
      <c r="A28" s="327"/>
      <c r="B28" s="57" t="s">
        <v>24</v>
      </c>
      <c r="C28" s="246" t="str">
        <f>IF(OR(TOTAL!C28="",TOTAL!C28=0),"",TOTAL!C28/TOTAL!$C$6*'Vîrsta 1-2 ani'!$C$6)</f>
        <v/>
      </c>
      <c r="D28" s="246">
        <f>IF(OR(TOTAL!D28="",TOTAL!D28=0),"",TOTAL!D28/TOTAL!$C$6*'Vîrsta 1-2 ani'!$C$6)</f>
        <v>0.16392156862745097</v>
      </c>
      <c r="E28" s="246">
        <f>IF(OR(TOTAL!E28="",TOTAL!E28=0),"",TOTAL!E28/TOTAL!$C$6*'Vîrsta 1-2 ani'!$C$6)</f>
        <v>0.11215686274509805</v>
      </c>
      <c r="F28" s="246">
        <f>IF(OR(TOTAL!F28="",TOTAL!F28=0),"",TOTAL!F28/TOTAL!$C$6*'Vîrsta 1-2 ani'!$C$6)</f>
        <v>0.33215686274509804</v>
      </c>
      <c r="G28" s="246" t="str">
        <f>IF(OR(TOTAL!G28="",TOTAL!G28=0),"",TOTAL!G28/TOTAL!$C$6*'Vîrsta 1-2 ani'!$C$6)</f>
        <v/>
      </c>
      <c r="H28" s="246" t="str">
        <f>IF(OR(TOTAL!H28="",TOTAL!H28=0),"",TOTAL!H28/TOTAL!$C$6*'Vîrsta 1-2 ani'!$C$6)</f>
        <v/>
      </c>
      <c r="I28" s="246">
        <f>IF(OR(TOTAL!I28="",TOTAL!I28=0),"",TOTAL!I28/TOTAL!$C$6*'Vîrsta 1-2 ani'!$C$6)</f>
        <v>0.40980392156862744</v>
      </c>
      <c r="J28" s="246">
        <f>IF(OR(TOTAL!J28="",TOTAL!J28=0),"",TOTAL!J28/TOTAL!$C$6*'Vîrsta 1-2 ani'!$C$6)</f>
        <v>9.4901960784313719E-2</v>
      </c>
      <c r="K28" s="246">
        <f>IF(OR(TOTAL!K28="",TOTAL!K28=0),"",TOTAL!K28/TOTAL!$C$6*'Vîrsta 1-2 ani'!$C$6)</f>
        <v>0.40764705882352936</v>
      </c>
      <c r="L28" s="246">
        <f>IF(OR(TOTAL!L28="",TOTAL!L28=0),"",TOTAL!L28/TOTAL!$C$6*'Vîrsta 1-2 ani'!$C$6)</f>
        <v>8.6274509803921567E-2</v>
      </c>
      <c r="M28" s="246">
        <f>IF(OR(TOTAL!M28="",TOTAL!M28=0),"",TOTAL!M28/TOTAL!$C$6*'Vîrsta 1-2 ani'!$C$6)</f>
        <v>0.10784313725490197</v>
      </c>
      <c r="N28" s="246">
        <f>IF(OR(TOTAL!N28="",TOTAL!N28=0),"",TOTAL!N28/TOTAL!$C$6*'Vîrsta 1-2 ani'!$C$6)</f>
        <v>0.15098039215686274</v>
      </c>
      <c r="O28" s="246">
        <f>IF(OR(TOTAL!O28="",TOTAL!O28=0),"",TOTAL!O28/TOTAL!$C$6*'Vîrsta 1-2 ani'!$C$6)</f>
        <v>0.19411764705882353</v>
      </c>
      <c r="P28" s="246">
        <f>IF(OR(TOTAL!P28="",TOTAL!P28=0),"",TOTAL!P28/TOTAL!$C$6*'Vîrsta 1-2 ani'!$C$6)</f>
        <v>0.13588235294117648</v>
      </c>
      <c r="Q28" s="246" t="str">
        <f>IF(OR(TOTAL!Q28="",TOTAL!Q28=0),"",TOTAL!Q28/TOTAL!$C$6*'Vîrsta 1-2 ani'!$C$6)</f>
        <v/>
      </c>
      <c r="R28" s="246">
        <f>IF(OR(TOTAL!R28="",TOTAL!R28=0),"",TOTAL!R28/TOTAL!$C$6*'Vîrsta 1-2 ani'!$C$6)</f>
        <v>0.21568627450980393</v>
      </c>
      <c r="S28" s="246">
        <f>IF(OR(TOTAL!S28="",TOTAL!S28=0),"",TOTAL!S28/TOTAL!$C$6*'Vîrsta 1-2 ani'!$C$6)</f>
        <v>0.12941176470588234</v>
      </c>
      <c r="T28" s="246">
        <f>IF(OR(TOTAL!T28="",TOTAL!T28=0),"",TOTAL!T28/TOTAL!$C$6*'Vîrsta 1-2 ani'!$C$6)</f>
        <v>9.4901960784313719E-2</v>
      </c>
      <c r="U28" s="246">
        <f>IF(OR(TOTAL!U28="",TOTAL!U28=0),"",TOTAL!U28/TOTAL!$C$6*'Vîrsta 1-2 ani'!$C$6)</f>
        <v>0.10784313725490197</v>
      </c>
      <c r="V28" s="246">
        <f>IF(OR(TOTAL!V28="",TOTAL!V28=0),"",TOTAL!V28/TOTAL!$C$6*'Vîrsta 1-2 ani'!$C$6)</f>
        <v>9.9215686274509801E-2</v>
      </c>
      <c r="W28" s="246">
        <f>IF(OR(TOTAL!W28="",TOTAL!W28=0),"",TOTAL!W28/TOTAL!$C$6*'Vîrsta 1-2 ani'!$C$6)</f>
        <v>0.10784313725490197</v>
      </c>
      <c r="X28" s="246">
        <f>IF(OR(TOTAL!X28="",TOTAL!X28=0),"",TOTAL!X28/TOTAL!$C$6*'Vîrsta 1-2 ani'!$C$6)</f>
        <v>0.10784313725490197</v>
      </c>
      <c r="Y28" s="246" t="str">
        <f>IF(OR(TOTAL!Y28="",TOTAL!Y28=0),"",TOTAL!Y28/TOTAL!$C$6*'Vîrsta 1-2 ani'!$C$6)</f>
        <v/>
      </c>
      <c r="Z28" s="11">
        <f t="shared" si="0"/>
        <v>3.0584313725490193</v>
      </c>
      <c r="AA28" s="11">
        <f t="shared" si="2"/>
        <v>14.919177427068387</v>
      </c>
      <c r="AB28" s="11">
        <f t="shared" si="9"/>
        <v>11.18938307030129</v>
      </c>
      <c r="AC28" s="7">
        <v>25</v>
      </c>
      <c r="AD28" s="97">
        <f t="shared" si="10"/>
        <v>0.1118938307030129</v>
      </c>
      <c r="AE28" s="100">
        <v>0.01</v>
      </c>
      <c r="AF28" s="101">
        <f t="shared" si="11"/>
        <v>0</v>
      </c>
      <c r="AG28" s="100"/>
      <c r="AH28" s="101">
        <f t="shared" si="12"/>
        <v>0.67136298421807739</v>
      </c>
      <c r="AI28" s="100">
        <v>0.06</v>
      </c>
      <c r="AJ28" s="97">
        <f t="shared" si="13"/>
        <v>3.3568149210903866</v>
      </c>
      <c r="AK28" s="98">
        <v>0.3</v>
      </c>
      <c r="AL28" s="195"/>
      <c r="AM28" s="136"/>
      <c r="AN28" s="137"/>
      <c r="AO28" s="66"/>
    </row>
    <row r="29" spans="1:41" s="31" customFormat="1" ht="17" x14ac:dyDescent="0.2">
      <c r="A29" s="327"/>
      <c r="B29" s="57" t="s">
        <v>85</v>
      </c>
      <c r="C29" s="246" t="str">
        <f>IF(OR(TOTAL!C29="",TOTAL!C29=0),"",TOTAL!C29/TOTAL!$C$6*'Vîrsta 1-2 ani'!$C$6)</f>
        <v/>
      </c>
      <c r="D29" s="246" t="str">
        <f>IF(OR(TOTAL!D29="",TOTAL!D29=0),"",TOTAL!D29/TOTAL!$C$6*'Vîrsta 1-2 ani'!$C$6)</f>
        <v/>
      </c>
      <c r="E29" s="246" t="str">
        <f>IF(OR(TOTAL!E29="",TOTAL!E29=0),"",TOTAL!E29/TOTAL!$C$6*'Vîrsta 1-2 ani'!$C$6)</f>
        <v/>
      </c>
      <c r="F29" s="246" t="str">
        <f>IF(OR(TOTAL!F29="",TOTAL!F29=0),"",TOTAL!F29/TOTAL!$C$6*'Vîrsta 1-2 ani'!$C$6)</f>
        <v/>
      </c>
      <c r="G29" s="246" t="str">
        <f>IF(OR(TOTAL!G29="",TOTAL!G29=0),"",TOTAL!G29/TOTAL!$C$6*'Vîrsta 1-2 ani'!$C$6)</f>
        <v/>
      </c>
      <c r="H29" s="246" t="str">
        <f>IF(OR(TOTAL!H29="",TOTAL!H29=0),"",TOTAL!H29/TOTAL!$C$6*'Vîrsta 1-2 ani'!$C$6)</f>
        <v/>
      </c>
      <c r="I29" s="246" t="str">
        <f>IF(OR(TOTAL!I29="",TOTAL!I29=0),"",TOTAL!I29/TOTAL!$C$6*'Vîrsta 1-2 ani'!$C$6)</f>
        <v/>
      </c>
      <c r="J29" s="246" t="str">
        <f>IF(OR(TOTAL!J29="",TOTAL!J29=0),"",TOTAL!J29/TOTAL!$C$6*'Vîrsta 1-2 ani'!$C$6)</f>
        <v/>
      </c>
      <c r="K29" s="246" t="str">
        <f>IF(OR(TOTAL!K29="",TOTAL!K29=0),"",TOTAL!K29/TOTAL!$C$6*'Vîrsta 1-2 ani'!$C$6)</f>
        <v/>
      </c>
      <c r="L29" s="246" t="str">
        <f>IF(OR(TOTAL!L29="",TOTAL!L29=0),"",TOTAL!L29/TOTAL!$C$6*'Vîrsta 1-2 ani'!$C$6)</f>
        <v/>
      </c>
      <c r="M29" s="246" t="str">
        <f>IF(OR(TOTAL!M29="",TOTAL!M29=0),"",TOTAL!M29/TOTAL!$C$6*'Vîrsta 1-2 ani'!$C$6)</f>
        <v/>
      </c>
      <c r="N29" s="246" t="str">
        <f>IF(OR(TOTAL!N29="",TOTAL!N29=0),"",TOTAL!N29/TOTAL!$C$6*'Vîrsta 1-2 ani'!$C$6)</f>
        <v/>
      </c>
      <c r="O29" s="246" t="str">
        <f>IF(OR(TOTAL!O29="",TOTAL!O29=0),"",TOTAL!O29/TOTAL!$C$6*'Vîrsta 1-2 ani'!$C$6)</f>
        <v/>
      </c>
      <c r="P29" s="246" t="str">
        <f>IF(OR(TOTAL!P29="",TOTAL!P29=0),"",TOTAL!P29/TOTAL!$C$6*'Vîrsta 1-2 ani'!$C$6)</f>
        <v/>
      </c>
      <c r="Q29" s="246" t="str">
        <f>IF(OR(TOTAL!Q29="",TOTAL!Q29=0),"",TOTAL!Q29/TOTAL!$C$6*'Vîrsta 1-2 ani'!$C$6)</f>
        <v/>
      </c>
      <c r="R29" s="246" t="str">
        <f>IF(OR(TOTAL!R29="",TOTAL!R29=0),"",TOTAL!R29/TOTAL!$C$6*'Vîrsta 1-2 ani'!$C$6)</f>
        <v/>
      </c>
      <c r="S29" s="246" t="str">
        <f>IF(OR(TOTAL!S29="",TOTAL!S29=0),"",TOTAL!S29/TOTAL!$C$6*'Vîrsta 1-2 ani'!$C$6)</f>
        <v/>
      </c>
      <c r="T29" s="246" t="str">
        <f>IF(OR(TOTAL!T29="",TOTAL!T29=0),"",TOTAL!T29/TOTAL!$C$6*'Vîrsta 1-2 ani'!$C$6)</f>
        <v/>
      </c>
      <c r="U29" s="246" t="str">
        <f>IF(OR(TOTAL!U29="",TOTAL!U29=0),"",TOTAL!U29/TOTAL!$C$6*'Vîrsta 1-2 ani'!$C$6)</f>
        <v/>
      </c>
      <c r="V29" s="246" t="str">
        <f>IF(OR(TOTAL!V29="",TOTAL!V29=0),"",TOTAL!V29/TOTAL!$C$6*'Vîrsta 1-2 ani'!$C$6)</f>
        <v/>
      </c>
      <c r="W29" s="246" t="str">
        <f>IF(OR(TOTAL!W29="",TOTAL!W29=0),"",TOTAL!W29/TOTAL!$C$6*'Vîrsta 1-2 ani'!$C$6)</f>
        <v/>
      </c>
      <c r="X29" s="246" t="str">
        <f>IF(OR(TOTAL!X29="",TOTAL!X29=0),"",TOTAL!X29/TOTAL!$C$6*'Vîrsta 1-2 ani'!$C$6)</f>
        <v/>
      </c>
      <c r="Y29" s="246" t="str">
        <f>IF(OR(TOTAL!Y29="",TOTAL!Y29=0),"",TOTAL!Y29/TOTAL!$C$6*'Vîrsta 1-2 ani'!$C$6)</f>
        <v/>
      </c>
      <c r="Z29" s="11">
        <f t="shared" si="0"/>
        <v>0</v>
      </c>
      <c r="AA29" s="11">
        <f t="shared" si="2"/>
        <v>0</v>
      </c>
      <c r="AB29" s="11" t="str">
        <f t="shared" si="9"/>
        <v/>
      </c>
      <c r="AC29" s="7">
        <v>10</v>
      </c>
      <c r="AD29" s="97" t="str">
        <f t="shared" si="10"/>
        <v/>
      </c>
      <c r="AE29" s="100">
        <v>6.0000000000000001E-3</v>
      </c>
      <c r="AF29" s="101" t="str">
        <f t="shared" si="11"/>
        <v/>
      </c>
      <c r="AG29" s="100">
        <v>1E-3</v>
      </c>
      <c r="AH29" s="101" t="str">
        <f t="shared" si="12"/>
        <v/>
      </c>
      <c r="AI29" s="100">
        <v>0.05</v>
      </c>
      <c r="AJ29" s="97" t="str">
        <f t="shared" si="13"/>
        <v/>
      </c>
      <c r="AK29" s="98">
        <v>0.24</v>
      </c>
      <c r="AL29" s="195"/>
      <c r="AM29" s="136"/>
      <c r="AN29" s="137"/>
      <c r="AO29" s="66"/>
    </row>
    <row r="30" spans="1:41" s="31" customFormat="1" ht="17" x14ac:dyDescent="0.2">
      <c r="A30" s="327"/>
      <c r="B30" s="60" t="s">
        <v>83</v>
      </c>
      <c r="C30" s="246" t="str">
        <f>IF(OR(TOTAL!C30="",TOTAL!C30=0),"",TOTAL!C30/TOTAL!$C$6*'Vîrsta 1-2 ani'!$C$6)</f>
        <v/>
      </c>
      <c r="D30" s="246" t="str">
        <f>IF(OR(TOTAL!D30="",TOTAL!D30=0),"",TOTAL!D30/TOTAL!$C$6*'Vîrsta 1-2 ani'!$C$6)</f>
        <v/>
      </c>
      <c r="E30" s="246" t="str">
        <f>IF(OR(TOTAL!E30="",TOTAL!E30=0),"",TOTAL!E30/TOTAL!$C$6*'Vîrsta 1-2 ani'!$C$6)</f>
        <v/>
      </c>
      <c r="F30" s="246" t="str">
        <f>IF(OR(TOTAL!F30="",TOTAL!F30=0),"",TOTAL!F30/TOTAL!$C$6*'Vîrsta 1-2 ani'!$C$6)</f>
        <v/>
      </c>
      <c r="G30" s="246" t="str">
        <f>IF(OR(TOTAL!G30="",TOTAL!G30=0),"",TOTAL!G30/TOTAL!$C$6*'Vîrsta 1-2 ani'!$C$6)</f>
        <v/>
      </c>
      <c r="H30" s="246" t="str">
        <f>IF(OR(TOTAL!H30="",TOTAL!H30=0),"",TOTAL!H30/TOTAL!$C$6*'Vîrsta 1-2 ani'!$C$6)</f>
        <v/>
      </c>
      <c r="I30" s="246" t="str">
        <f>IF(OR(TOTAL!I30="",TOTAL!I30=0),"",TOTAL!I30/TOTAL!$C$6*'Vîrsta 1-2 ani'!$C$6)</f>
        <v/>
      </c>
      <c r="J30" s="246" t="str">
        <f>IF(OR(TOTAL!J30="",TOTAL!J30=0),"",TOTAL!J30/TOTAL!$C$6*'Vîrsta 1-2 ani'!$C$6)</f>
        <v/>
      </c>
      <c r="K30" s="246" t="str">
        <f>IF(OR(TOTAL!K30="",TOTAL!K30=0),"",TOTAL!K30/TOTAL!$C$6*'Vîrsta 1-2 ani'!$C$6)</f>
        <v/>
      </c>
      <c r="L30" s="246" t="str">
        <f>IF(OR(TOTAL!L30="",TOTAL!L30=0),"",TOTAL!L30/TOTAL!$C$6*'Vîrsta 1-2 ani'!$C$6)</f>
        <v/>
      </c>
      <c r="M30" s="246" t="str">
        <f>IF(OR(TOTAL!M30="",TOTAL!M30=0),"",TOTAL!M30/TOTAL!$C$6*'Vîrsta 1-2 ani'!$C$6)</f>
        <v/>
      </c>
      <c r="N30" s="246" t="str">
        <f>IF(OR(TOTAL!N30="",TOTAL!N30=0),"",TOTAL!N30/TOTAL!$C$6*'Vîrsta 1-2 ani'!$C$6)</f>
        <v/>
      </c>
      <c r="O30" s="246" t="str">
        <f>IF(OR(TOTAL!O30="",TOTAL!O30=0),"",TOTAL!O30/TOTAL!$C$6*'Vîrsta 1-2 ani'!$C$6)</f>
        <v/>
      </c>
      <c r="P30" s="246" t="str">
        <f>IF(OR(TOTAL!P30="",TOTAL!P30=0),"",TOTAL!P30/TOTAL!$C$6*'Vîrsta 1-2 ani'!$C$6)</f>
        <v/>
      </c>
      <c r="Q30" s="246" t="str">
        <f>IF(OR(TOTAL!Q30="",TOTAL!Q30=0),"",TOTAL!Q30/TOTAL!$C$6*'Vîrsta 1-2 ani'!$C$6)</f>
        <v/>
      </c>
      <c r="R30" s="246" t="str">
        <f>IF(OR(TOTAL!R30="",TOTAL!R30=0),"",TOTAL!R30/TOTAL!$C$6*'Vîrsta 1-2 ani'!$C$6)</f>
        <v/>
      </c>
      <c r="S30" s="246" t="str">
        <f>IF(OR(TOTAL!S30="",TOTAL!S30=0),"",TOTAL!S30/TOTAL!$C$6*'Vîrsta 1-2 ani'!$C$6)</f>
        <v/>
      </c>
      <c r="T30" s="246" t="str">
        <f>IF(OR(TOTAL!T30="",TOTAL!T30=0),"",TOTAL!T30/TOTAL!$C$6*'Vîrsta 1-2 ani'!$C$6)</f>
        <v/>
      </c>
      <c r="U30" s="246" t="str">
        <f>IF(OR(TOTAL!U30="",TOTAL!U30=0),"",TOTAL!U30/TOTAL!$C$6*'Vîrsta 1-2 ani'!$C$6)</f>
        <v/>
      </c>
      <c r="V30" s="246" t="str">
        <f>IF(OR(TOTAL!V30="",TOTAL!V30=0),"",TOTAL!V30/TOTAL!$C$6*'Vîrsta 1-2 ani'!$C$6)</f>
        <v/>
      </c>
      <c r="W30" s="246" t="str">
        <f>IF(OR(TOTAL!W30="",TOTAL!W30=0),"",TOTAL!W30/TOTAL!$C$6*'Vîrsta 1-2 ani'!$C$6)</f>
        <v/>
      </c>
      <c r="X30" s="246" t="str">
        <f>IF(OR(TOTAL!X30="",TOTAL!X30=0),"",TOTAL!X30/TOTAL!$C$6*'Vîrsta 1-2 ani'!$C$6)</f>
        <v/>
      </c>
      <c r="Y30" s="246" t="str">
        <f>IF(OR(TOTAL!Y30="",TOTAL!Y30=0),"",TOTAL!Y30/TOTAL!$C$6*'Vîrsta 1-2 ani'!$C$6)</f>
        <v/>
      </c>
      <c r="Z30" s="11">
        <f t="shared" si="0"/>
        <v>0</v>
      </c>
      <c r="AA30" s="11">
        <f t="shared" si="2"/>
        <v>0</v>
      </c>
      <c r="AB30" s="11" t="str">
        <f t="shared" si="9"/>
        <v/>
      </c>
      <c r="AC30" s="7">
        <v>20</v>
      </c>
      <c r="AD30" s="97" t="str">
        <f t="shared" si="10"/>
        <v/>
      </c>
      <c r="AE30" s="98">
        <v>1.2E-2</v>
      </c>
      <c r="AF30" s="97" t="str">
        <f t="shared" si="11"/>
        <v/>
      </c>
      <c r="AG30" s="98">
        <v>3.0000000000000001E-3</v>
      </c>
      <c r="AH30" s="97" t="str">
        <f t="shared" si="12"/>
        <v/>
      </c>
      <c r="AI30" s="98">
        <v>3.3000000000000002E-2</v>
      </c>
      <c r="AJ30" s="97" t="str">
        <f t="shared" si="13"/>
        <v/>
      </c>
      <c r="AK30" s="98">
        <v>0.17</v>
      </c>
      <c r="AL30" s="195"/>
      <c r="AM30" s="136"/>
      <c r="AN30" s="137"/>
      <c r="AO30" s="66"/>
    </row>
    <row r="31" spans="1:41" s="31" customFormat="1" ht="17" x14ac:dyDescent="0.2">
      <c r="A31" s="327"/>
      <c r="B31" s="60" t="s">
        <v>87</v>
      </c>
      <c r="C31" s="246" t="str">
        <f>IF(OR(TOTAL!C31="",TOTAL!C31=0),"",TOTAL!C31/TOTAL!$C$6*'Vîrsta 1-2 ani'!$C$6)</f>
        <v/>
      </c>
      <c r="D31" s="246" t="str">
        <f>IF(OR(TOTAL!D31="",TOTAL!D31=0),"",TOTAL!D31/TOTAL!$C$6*'Vîrsta 1-2 ani'!$C$6)</f>
        <v/>
      </c>
      <c r="E31" s="246" t="str">
        <f>IF(OR(TOTAL!E31="",TOTAL!E31=0),"",TOTAL!E31/TOTAL!$C$6*'Vîrsta 1-2 ani'!$C$6)</f>
        <v/>
      </c>
      <c r="F31" s="246" t="str">
        <f>IF(OR(TOTAL!F31="",TOTAL!F31=0),"",TOTAL!F31/TOTAL!$C$6*'Vîrsta 1-2 ani'!$C$6)</f>
        <v/>
      </c>
      <c r="G31" s="246" t="str">
        <f>IF(OR(TOTAL!G31="",TOTAL!G31=0),"",TOTAL!G31/TOTAL!$C$6*'Vîrsta 1-2 ani'!$C$6)</f>
        <v/>
      </c>
      <c r="H31" s="246" t="str">
        <f>IF(OR(TOTAL!H31="",TOTAL!H31=0),"",TOTAL!H31/TOTAL!$C$6*'Vîrsta 1-2 ani'!$C$6)</f>
        <v/>
      </c>
      <c r="I31" s="246" t="str">
        <f>IF(OR(TOTAL!I31="",TOTAL!I31=0),"",TOTAL!I31/TOTAL!$C$6*'Vîrsta 1-2 ani'!$C$6)</f>
        <v/>
      </c>
      <c r="J31" s="246" t="str">
        <f>IF(OR(TOTAL!J31="",TOTAL!J31=0),"",TOTAL!J31/TOTAL!$C$6*'Vîrsta 1-2 ani'!$C$6)</f>
        <v/>
      </c>
      <c r="K31" s="246" t="str">
        <f>IF(OR(TOTAL!K31="",TOTAL!K31=0),"",TOTAL!K31/TOTAL!$C$6*'Vîrsta 1-2 ani'!$C$6)</f>
        <v/>
      </c>
      <c r="L31" s="246" t="str">
        <f>IF(OR(TOTAL!L31="",TOTAL!L31=0),"",TOTAL!L31/TOTAL!$C$6*'Vîrsta 1-2 ani'!$C$6)</f>
        <v/>
      </c>
      <c r="M31" s="246" t="str">
        <f>IF(OR(TOTAL!M31="",TOTAL!M31=0),"",TOTAL!M31/TOTAL!$C$6*'Vîrsta 1-2 ani'!$C$6)</f>
        <v/>
      </c>
      <c r="N31" s="246" t="str">
        <f>IF(OR(TOTAL!N31="",TOTAL!N31=0),"",TOTAL!N31/TOTAL!$C$6*'Vîrsta 1-2 ani'!$C$6)</f>
        <v/>
      </c>
      <c r="O31" s="246" t="str">
        <f>IF(OR(TOTAL!O31="",TOTAL!O31=0),"",TOTAL!O31/TOTAL!$C$6*'Vîrsta 1-2 ani'!$C$6)</f>
        <v/>
      </c>
      <c r="P31" s="246" t="str">
        <f>IF(OR(TOTAL!P31="",TOTAL!P31=0),"",TOTAL!P31/TOTAL!$C$6*'Vîrsta 1-2 ani'!$C$6)</f>
        <v/>
      </c>
      <c r="Q31" s="246" t="str">
        <f>IF(OR(TOTAL!Q31="",TOTAL!Q31=0),"",TOTAL!Q31/TOTAL!$C$6*'Vîrsta 1-2 ani'!$C$6)</f>
        <v/>
      </c>
      <c r="R31" s="246" t="str">
        <f>IF(OR(TOTAL!R31="",TOTAL!R31=0),"",TOTAL!R31/TOTAL!$C$6*'Vîrsta 1-2 ani'!$C$6)</f>
        <v/>
      </c>
      <c r="S31" s="246" t="str">
        <f>IF(OR(TOTAL!S31="",TOTAL!S31=0),"",TOTAL!S31/TOTAL!$C$6*'Vîrsta 1-2 ani'!$C$6)</f>
        <v/>
      </c>
      <c r="T31" s="246" t="str">
        <f>IF(OR(TOTAL!T31="",TOTAL!T31=0),"",TOTAL!T31/TOTAL!$C$6*'Vîrsta 1-2 ani'!$C$6)</f>
        <v/>
      </c>
      <c r="U31" s="246" t="str">
        <f>IF(OR(TOTAL!U31="",TOTAL!U31=0),"",TOTAL!U31/TOTAL!$C$6*'Vîrsta 1-2 ani'!$C$6)</f>
        <v/>
      </c>
      <c r="V31" s="246" t="str">
        <f>IF(OR(TOTAL!V31="",TOTAL!V31=0),"",TOTAL!V31/TOTAL!$C$6*'Vîrsta 1-2 ani'!$C$6)</f>
        <v/>
      </c>
      <c r="W31" s="246" t="str">
        <f>IF(OR(TOTAL!W31="",TOTAL!W31=0),"",TOTAL!W31/TOTAL!$C$6*'Vîrsta 1-2 ani'!$C$6)</f>
        <v/>
      </c>
      <c r="X31" s="246" t="str">
        <f>IF(OR(TOTAL!X31="",TOTAL!X31=0),"",TOTAL!X31/TOTAL!$C$6*'Vîrsta 1-2 ani'!$C$6)</f>
        <v/>
      </c>
      <c r="Y31" s="246" t="str">
        <f>IF(OR(TOTAL!Y31="",TOTAL!Y31=0),"",TOTAL!Y31/TOTAL!$C$6*'Vîrsta 1-2 ani'!$C$6)</f>
        <v/>
      </c>
      <c r="Z31" s="11">
        <f t="shared" si="0"/>
        <v>0</v>
      </c>
      <c r="AA31" s="11">
        <f t="shared" si="2"/>
        <v>0</v>
      </c>
      <c r="AB31" s="11" t="str">
        <f t="shared" si="9"/>
        <v/>
      </c>
      <c r="AC31" s="7">
        <v>26</v>
      </c>
      <c r="AD31" s="97" t="str">
        <f t="shared" si="10"/>
        <v/>
      </c>
      <c r="AE31" s="98">
        <v>2.9000000000000001E-2</v>
      </c>
      <c r="AF31" s="97" t="str">
        <f t="shared" si="11"/>
        <v/>
      </c>
      <c r="AG31" s="98">
        <v>4.0000000000000001E-3</v>
      </c>
      <c r="AH31" s="97" t="str">
        <f t="shared" si="12"/>
        <v/>
      </c>
      <c r="AI31" s="98">
        <v>3.5999999999999997E-2</v>
      </c>
      <c r="AJ31" s="97" t="str">
        <f t="shared" si="13"/>
        <v/>
      </c>
      <c r="AK31" s="98">
        <v>0.23</v>
      </c>
      <c r="AL31" s="195"/>
      <c r="AM31" s="136"/>
      <c r="AN31" s="137"/>
      <c r="AO31" s="66"/>
    </row>
    <row r="32" spans="1:41" s="31" customFormat="1" ht="17" x14ac:dyDescent="0.2">
      <c r="A32" s="327"/>
      <c r="B32" s="61" t="s">
        <v>62</v>
      </c>
      <c r="C32" s="248" t="str">
        <f>IF(OR(TOTAL!C32="",TOTAL!C32=0),"",TOTAL!C32/TOTAL!$C$6*'Vîrsta 1-2 ani'!$C$6)</f>
        <v/>
      </c>
      <c r="D32" s="248" t="str">
        <f>IF(OR(TOTAL!D32="",TOTAL!D32=0),"",TOTAL!D32/TOTAL!$C$6*'Vîrsta 1-2 ani'!$C$6)</f>
        <v/>
      </c>
      <c r="E32" s="248" t="str">
        <f>IF(OR(TOTAL!E32="",TOTAL!E32=0),"",TOTAL!E32/TOTAL!$C$6*'Vîrsta 1-2 ani'!$C$6)</f>
        <v/>
      </c>
      <c r="F32" s="248" t="str">
        <f>IF(OR(TOTAL!F32="",TOTAL!F32=0),"",TOTAL!F32/TOTAL!$C$6*'Vîrsta 1-2 ani'!$C$6)</f>
        <v/>
      </c>
      <c r="G32" s="248" t="str">
        <f>IF(OR(TOTAL!G32="",TOTAL!G32=0),"",TOTAL!G32/TOTAL!$C$6*'Vîrsta 1-2 ani'!$C$6)</f>
        <v/>
      </c>
      <c r="H32" s="248" t="str">
        <f>IF(OR(TOTAL!H32="",TOTAL!H32=0),"",TOTAL!H32/TOTAL!$C$6*'Vîrsta 1-2 ani'!$C$6)</f>
        <v/>
      </c>
      <c r="I32" s="248" t="str">
        <f>IF(OR(TOTAL!I32="",TOTAL!I32=0),"",TOTAL!I32/TOTAL!$C$6*'Vîrsta 1-2 ani'!$C$6)</f>
        <v/>
      </c>
      <c r="J32" s="248" t="str">
        <f>IF(OR(TOTAL!J32="",TOTAL!J32=0),"",TOTAL!J32/TOTAL!$C$6*'Vîrsta 1-2 ani'!$C$6)</f>
        <v/>
      </c>
      <c r="K32" s="248" t="str">
        <f>IF(OR(TOTAL!K32="",TOTAL!K32=0),"",TOTAL!K32/TOTAL!$C$6*'Vîrsta 1-2 ani'!$C$6)</f>
        <v/>
      </c>
      <c r="L32" s="248" t="str">
        <f>IF(OR(TOTAL!L32="",TOTAL!L32=0),"",TOTAL!L32/TOTAL!$C$6*'Vîrsta 1-2 ani'!$C$6)</f>
        <v/>
      </c>
      <c r="M32" s="248" t="str">
        <f>IF(OR(TOTAL!M32="",TOTAL!M32=0),"",TOTAL!M32/TOTAL!$C$6*'Vîrsta 1-2 ani'!$C$6)</f>
        <v/>
      </c>
      <c r="N32" s="248" t="str">
        <f>IF(OR(TOTAL!N32="",TOTAL!N32=0),"",TOTAL!N32/TOTAL!$C$6*'Vîrsta 1-2 ani'!$C$6)</f>
        <v/>
      </c>
      <c r="O32" s="248" t="str">
        <f>IF(OR(TOTAL!O32="",TOTAL!O32=0),"",TOTAL!O32/TOTAL!$C$6*'Vîrsta 1-2 ani'!$C$6)</f>
        <v/>
      </c>
      <c r="P32" s="248" t="str">
        <f>IF(OR(TOTAL!P32="",TOTAL!P32=0),"",TOTAL!P32/TOTAL!$C$6*'Vîrsta 1-2 ani'!$C$6)</f>
        <v/>
      </c>
      <c r="Q32" s="248" t="str">
        <f>IF(OR(TOTAL!Q32="",TOTAL!Q32=0),"",TOTAL!Q32/TOTAL!$C$6*'Vîrsta 1-2 ani'!$C$6)</f>
        <v/>
      </c>
      <c r="R32" s="248" t="str">
        <f>IF(OR(TOTAL!R32="",TOTAL!R32=0),"",TOTAL!R32/TOTAL!$C$6*'Vîrsta 1-2 ani'!$C$6)</f>
        <v/>
      </c>
      <c r="S32" s="248" t="str">
        <f>IF(OR(TOTAL!S32="",TOTAL!S32=0),"",TOTAL!S32/TOTAL!$C$6*'Vîrsta 1-2 ani'!$C$6)</f>
        <v/>
      </c>
      <c r="T32" s="248" t="str">
        <f>IF(OR(TOTAL!T32="",TOTAL!T32=0),"",TOTAL!T32/TOTAL!$C$6*'Vîrsta 1-2 ani'!$C$6)</f>
        <v/>
      </c>
      <c r="U32" s="248" t="str">
        <f>IF(OR(TOTAL!U32="",TOTAL!U32=0),"",TOTAL!U32/TOTAL!$C$6*'Vîrsta 1-2 ani'!$C$6)</f>
        <v/>
      </c>
      <c r="V32" s="248" t="str">
        <f>IF(OR(TOTAL!V32="",TOTAL!V32=0),"",TOTAL!V32/TOTAL!$C$6*'Vîrsta 1-2 ani'!$C$6)</f>
        <v/>
      </c>
      <c r="W32" s="248" t="str">
        <f>IF(OR(TOTAL!W32="",TOTAL!W32=0),"",TOTAL!W32/TOTAL!$C$6*'Vîrsta 1-2 ani'!$C$6)</f>
        <v/>
      </c>
      <c r="X32" s="248" t="str">
        <f>IF(OR(TOTAL!X32="",TOTAL!X32=0),"",TOTAL!X32/TOTAL!$C$6*'Vîrsta 1-2 ani'!$C$6)</f>
        <v/>
      </c>
      <c r="Y32" s="248" t="str">
        <f>IF(OR(TOTAL!Y32="",TOTAL!Y32=0),"",TOTAL!Y32/TOTAL!$C$6*'Vîrsta 1-2 ani'!$C$6)</f>
        <v/>
      </c>
      <c r="Z32" s="11">
        <f t="shared" si="0"/>
        <v>0</v>
      </c>
      <c r="AA32" s="11">
        <f t="shared" si="2"/>
        <v>0</v>
      </c>
      <c r="AB32" s="11" t="str">
        <f t="shared" si="9"/>
        <v/>
      </c>
      <c r="AC32" s="7">
        <v>11</v>
      </c>
      <c r="AD32" s="97" t="str">
        <f t="shared" si="10"/>
        <v/>
      </c>
      <c r="AE32" s="98">
        <v>0.03</v>
      </c>
      <c r="AF32" s="97" t="str">
        <f t="shared" si="11"/>
        <v/>
      </c>
      <c r="AG32" s="98">
        <v>1.2E-2</v>
      </c>
      <c r="AH32" s="97" t="str">
        <f t="shared" si="12"/>
        <v/>
      </c>
      <c r="AI32" s="98">
        <v>0.182</v>
      </c>
      <c r="AJ32" s="97" t="str">
        <f t="shared" si="13"/>
        <v/>
      </c>
      <c r="AK32" s="98">
        <v>0.97</v>
      </c>
      <c r="AL32" s="195"/>
      <c r="AM32" s="136"/>
      <c r="AN32" s="137"/>
      <c r="AO32" s="66"/>
    </row>
    <row r="33" spans="1:41" s="31" customFormat="1" ht="17" x14ac:dyDescent="0.2">
      <c r="A33" s="327"/>
      <c r="B33" s="61" t="s">
        <v>56</v>
      </c>
      <c r="C33" s="248" t="str">
        <f>IF(OR(TOTAL!C33="",TOTAL!C33=0),"",TOTAL!C33/TOTAL!$C$6*'Vîrsta 1-2 ani'!$C$6)</f>
        <v/>
      </c>
      <c r="D33" s="248" t="str">
        <f>IF(OR(TOTAL!D33="",TOTAL!D33=0),"",TOTAL!D33/TOTAL!$C$6*'Vîrsta 1-2 ani'!$C$6)</f>
        <v/>
      </c>
      <c r="E33" s="248" t="str">
        <f>IF(OR(TOTAL!E33="",TOTAL!E33=0),"",TOTAL!E33/TOTAL!$C$6*'Vîrsta 1-2 ani'!$C$6)</f>
        <v/>
      </c>
      <c r="F33" s="248" t="str">
        <f>IF(OR(TOTAL!F33="",TOTAL!F33=0),"",TOTAL!F33/TOTAL!$C$6*'Vîrsta 1-2 ani'!$C$6)</f>
        <v/>
      </c>
      <c r="G33" s="248" t="str">
        <f>IF(OR(TOTAL!G33="",TOTAL!G33=0),"",TOTAL!G33/TOTAL!$C$6*'Vîrsta 1-2 ani'!$C$6)</f>
        <v/>
      </c>
      <c r="H33" s="248" t="str">
        <f>IF(OR(TOTAL!H33="",TOTAL!H33=0),"",TOTAL!H33/TOTAL!$C$6*'Vîrsta 1-2 ani'!$C$6)</f>
        <v/>
      </c>
      <c r="I33" s="248" t="str">
        <f>IF(OR(TOTAL!I33="",TOTAL!I33=0),"",TOTAL!I33/TOTAL!$C$6*'Vîrsta 1-2 ani'!$C$6)</f>
        <v/>
      </c>
      <c r="J33" s="248" t="str">
        <f>IF(OR(TOTAL!J33="",TOTAL!J33=0),"",TOTAL!J33/TOTAL!$C$6*'Vîrsta 1-2 ani'!$C$6)</f>
        <v/>
      </c>
      <c r="K33" s="248" t="str">
        <f>IF(OR(TOTAL!K33="",TOTAL!K33=0),"",TOTAL!K33/TOTAL!$C$6*'Vîrsta 1-2 ani'!$C$6)</f>
        <v/>
      </c>
      <c r="L33" s="248" t="str">
        <f>IF(OR(TOTAL!L33="",TOTAL!L33=0),"",TOTAL!L33/TOTAL!$C$6*'Vîrsta 1-2 ani'!$C$6)</f>
        <v/>
      </c>
      <c r="M33" s="248" t="str">
        <f>IF(OR(TOTAL!M33="",TOTAL!M33=0),"",TOTAL!M33/TOTAL!$C$6*'Vîrsta 1-2 ani'!$C$6)</f>
        <v/>
      </c>
      <c r="N33" s="248" t="str">
        <f>IF(OR(TOTAL!N33="",TOTAL!N33=0),"",TOTAL!N33/TOTAL!$C$6*'Vîrsta 1-2 ani'!$C$6)</f>
        <v/>
      </c>
      <c r="O33" s="248" t="str">
        <f>IF(OR(TOTAL!O33="",TOTAL!O33=0),"",TOTAL!O33/TOTAL!$C$6*'Vîrsta 1-2 ani'!$C$6)</f>
        <v/>
      </c>
      <c r="P33" s="248" t="str">
        <f>IF(OR(TOTAL!P33="",TOTAL!P33=0),"",TOTAL!P33/TOTAL!$C$6*'Vîrsta 1-2 ani'!$C$6)</f>
        <v/>
      </c>
      <c r="Q33" s="248" t="str">
        <f>IF(OR(TOTAL!Q33="",TOTAL!Q33=0),"",TOTAL!Q33/TOTAL!$C$6*'Vîrsta 1-2 ani'!$C$6)</f>
        <v/>
      </c>
      <c r="R33" s="248" t="str">
        <f>IF(OR(TOTAL!R33="",TOTAL!R33=0),"",TOTAL!R33/TOTAL!$C$6*'Vîrsta 1-2 ani'!$C$6)</f>
        <v/>
      </c>
      <c r="S33" s="248" t="str">
        <f>IF(OR(TOTAL!S33="",TOTAL!S33=0),"",TOTAL!S33/TOTAL!$C$6*'Vîrsta 1-2 ani'!$C$6)</f>
        <v/>
      </c>
      <c r="T33" s="248" t="str">
        <f>IF(OR(TOTAL!T33="",TOTAL!T33=0),"",TOTAL!T33/TOTAL!$C$6*'Vîrsta 1-2 ani'!$C$6)</f>
        <v/>
      </c>
      <c r="U33" s="248" t="str">
        <f>IF(OR(TOTAL!U33="",TOTAL!U33=0),"",TOTAL!U33/TOTAL!$C$6*'Vîrsta 1-2 ani'!$C$6)</f>
        <v/>
      </c>
      <c r="V33" s="248" t="str">
        <f>IF(OR(TOTAL!V33="",TOTAL!V33=0),"",TOTAL!V33/TOTAL!$C$6*'Vîrsta 1-2 ani'!$C$6)</f>
        <v/>
      </c>
      <c r="W33" s="248" t="str">
        <f>IF(OR(TOTAL!W33="",TOTAL!W33=0),"",TOTAL!W33/TOTAL!$C$6*'Vîrsta 1-2 ani'!$C$6)</f>
        <v/>
      </c>
      <c r="X33" s="248" t="str">
        <f>IF(OR(TOTAL!X33="",TOTAL!X33=0),"",TOTAL!X33/TOTAL!$C$6*'Vîrsta 1-2 ani'!$C$6)</f>
        <v/>
      </c>
      <c r="Y33" s="248" t="str">
        <f>IF(OR(TOTAL!Y33="",TOTAL!Y33=0),"",TOTAL!Y33/TOTAL!$C$6*'Vîrsta 1-2 ani'!$C$6)</f>
        <v/>
      </c>
      <c r="Z33" s="11">
        <f t="shared" si="0"/>
        <v>0</v>
      </c>
      <c r="AA33" s="11">
        <f t="shared" si="2"/>
        <v>0</v>
      </c>
      <c r="AB33" s="11" t="str">
        <f t="shared" si="9"/>
        <v/>
      </c>
      <c r="AC33" s="7">
        <v>20</v>
      </c>
      <c r="AD33" s="97" t="str">
        <f t="shared" si="10"/>
        <v/>
      </c>
      <c r="AE33" s="98">
        <v>1.0999999999999999E-2</v>
      </c>
      <c r="AF33" s="97" t="str">
        <f t="shared" si="11"/>
        <v/>
      </c>
      <c r="AG33" s="98">
        <v>2E-3</v>
      </c>
      <c r="AH33" s="97" t="str">
        <f t="shared" si="12"/>
        <v/>
      </c>
      <c r="AI33" s="98">
        <v>3.4000000000000002E-2</v>
      </c>
      <c r="AJ33" s="97" t="str">
        <f t="shared" si="13"/>
        <v/>
      </c>
      <c r="AK33" s="98">
        <v>0.2</v>
      </c>
      <c r="AL33" s="195"/>
      <c r="AM33" s="136"/>
      <c r="AN33" s="137"/>
      <c r="AO33" s="66"/>
    </row>
    <row r="34" spans="1:41" s="31" customFormat="1" ht="17" x14ac:dyDescent="0.2">
      <c r="A34" s="327"/>
      <c r="B34" s="61" t="s">
        <v>47</v>
      </c>
      <c r="C34" s="248" t="str">
        <f>IF(OR(TOTAL!C34="",TOTAL!C34=0),"",TOTAL!C34/TOTAL!$C$6*'Vîrsta 1-2 ani'!$C$6)</f>
        <v/>
      </c>
      <c r="D34" s="248" t="str">
        <f>IF(OR(TOTAL!D34="",TOTAL!D34=0),"",TOTAL!D34/TOTAL!$C$6*'Vîrsta 1-2 ani'!$C$6)</f>
        <v/>
      </c>
      <c r="E34" s="248">
        <f>IF(OR(TOTAL!E34="",TOTAL!E34=0),"",TOTAL!E34/TOTAL!$C$6*'Vîrsta 1-2 ani'!$C$6)</f>
        <v>0.21568627450980393</v>
      </c>
      <c r="F34" s="248" t="str">
        <f>IF(OR(TOTAL!F34="",TOTAL!F34=0),"",TOTAL!F34/TOTAL!$C$6*'Vîrsta 1-2 ani'!$C$6)</f>
        <v/>
      </c>
      <c r="G34" s="248" t="str">
        <f>IF(OR(TOTAL!G34="",TOTAL!G34=0),"",TOTAL!G34/TOTAL!$C$6*'Vîrsta 1-2 ani'!$C$6)</f>
        <v/>
      </c>
      <c r="H34" s="248" t="str">
        <f>IF(OR(TOTAL!H34="",TOTAL!H34=0),"",TOTAL!H34/TOTAL!$C$6*'Vîrsta 1-2 ani'!$C$6)</f>
        <v/>
      </c>
      <c r="I34" s="248" t="str">
        <f>IF(OR(TOTAL!I34="",TOTAL!I34=0),"",TOTAL!I34/TOTAL!$C$6*'Vîrsta 1-2 ani'!$C$6)</f>
        <v/>
      </c>
      <c r="J34" s="248">
        <f>IF(OR(TOTAL!J34="",TOTAL!J34=0),"",TOTAL!J34/TOTAL!$C$6*'Vîrsta 1-2 ani'!$C$6)</f>
        <v>0.21568627450980393</v>
      </c>
      <c r="K34" s="248" t="str">
        <f>IF(OR(TOTAL!K34="",TOTAL!K34=0),"",TOTAL!K34/TOTAL!$C$6*'Vîrsta 1-2 ani'!$C$6)</f>
        <v/>
      </c>
      <c r="L34" s="248" t="str">
        <f>IF(OR(TOTAL!L34="",TOTAL!L34=0),"",TOTAL!L34/TOTAL!$C$6*'Vîrsta 1-2 ani'!$C$6)</f>
        <v/>
      </c>
      <c r="M34" s="248" t="str">
        <f>IF(OR(TOTAL!M34="",TOTAL!M34=0),"",TOTAL!M34/TOTAL!$C$6*'Vîrsta 1-2 ani'!$C$6)</f>
        <v/>
      </c>
      <c r="N34" s="248" t="str">
        <f>IF(OR(TOTAL!N34="",TOTAL!N34=0),"",TOTAL!N34/TOTAL!$C$6*'Vîrsta 1-2 ani'!$C$6)</f>
        <v/>
      </c>
      <c r="O34" s="248" t="str">
        <f>IF(OR(TOTAL!O34="",TOTAL!O34=0),"",TOTAL!O34/TOTAL!$C$6*'Vîrsta 1-2 ani'!$C$6)</f>
        <v/>
      </c>
      <c r="P34" s="248" t="str">
        <f>IF(OR(TOTAL!P34="",TOTAL!P34=0),"",TOTAL!P34/TOTAL!$C$6*'Vîrsta 1-2 ani'!$C$6)</f>
        <v/>
      </c>
      <c r="Q34" s="248" t="str">
        <f>IF(OR(TOTAL!Q34="",TOTAL!Q34=0),"",TOTAL!Q34/TOTAL!$C$6*'Vîrsta 1-2 ani'!$C$6)</f>
        <v/>
      </c>
      <c r="R34" s="248" t="str">
        <f>IF(OR(TOTAL!R34="",TOTAL!R34=0),"",TOTAL!R34/TOTAL!$C$6*'Vîrsta 1-2 ani'!$C$6)</f>
        <v/>
      </c>
      <c r="S34" s="248" t="str">
        <f>IF(OR(TOTAL!S34="",TOTAL!S34=0),"",TOTAL!S34/TOTAL!$C$6*'Vîrsta 1-2 ani'!$C$6)</f>
        <v/>
      </c>
      <c r="T34" s="248" t="str">
        <f>IF(OR(TOTAL!T34="",TOTAL!T34=0),"",TOTAL!T34/TOTAL!$C$6*'Vîrsta 1-2 ani'!$C$6)</f>
        <v/>
      </c>
      <c r="U34" s="248" t="str">
        <f>IF(OR(TOTAL!U34="",TOTAL!U34=0),"",TOTAL!U34/TOTAL!$C$6*'Vîrsta 1-2 ani'!$C$6)</f>
        <v/>
      </c>
      <c r="V34" s="248" t="str">
        <f>IF(OR(TOTAL!V34="",TOTAL!V34=0),"",TOTAL!V34/TOTAL!$C$6*'Vîrsta 1-2 ani'!$C$6)</f>
        <v/>
      </c>
      <c r="W34" s="248" t="str">
        <f>IF(OR(TOTAL!W34="",TOTAL!W34=0),"",TOTAL!W34/TOTAL!$C$6*'Vîrsta 1-2 ani'!$C$6)</f>
        <v/>
      </c>
      <c r="X34" s="248" t="str">
        <f>IF(OR(TOTAL!X34="",TOTAL!X34=0),"",TOTAL!X34/TOTAL!$C$6*'Vîrsta 1-2 ani'!$C$6)</f>
        <v/>
      </c>
      <c r="Y34" s="248" t="str">
        <f>IF(OR(TOTAL!Y34="",TOTAL!Y34=0),"",TOTAL!Y34/TOTAL!$C$6*'Vîrsta 1-2 ani'!$C$6)</f>
        <v/>
      </c>
      <c r="Z34" s="11">
        <f t="shared" si="0"/>
        <v>0.43137254901960786</v>
      </c>
      <c r="AA34" s="11">
        <f t="shared" si="2"/>
        <v>2.1042563366810141</v>
      </c>
      <c r="AB34" s="11">
        <f t="shared" si="9"/>
        <v>2.1042563366810141</v>
      </c>
      <c r="AC34" s="7"/>
      <c r="AD34" s="97">
        <f t="shared" si="10"/>
        <v>2.1042563366810142E-2</v>
      </c>
      <c r="AE34" s="98">
        <v>0.01</v>
      </c>
      <c r="AF34" s="97">
        <f t="shared" si="11"/>
        <v>4.2085126733620287E-3</v>
      </c>
      <c r="AG34" s="98">
        <v>2E-3</v>
      </c>
      <c r="AH34" s="97">
        <f t="shared" si="12"/>
        <v>6.3127690100430414E-2</v>
      </c>
      <c r="AI34" s="98">
        <v>0.03</v>
      </c>
      <c r="AJ34" s="97">
        <f t="shared" si="13"/>
        <v>0.25251076040172166</v>
      </c>
      <c r="AK34" s="98">
        <v>0.12</v>
      </c>
      <c r="AL34" s="195"/>
      <c r="AM34" s="136"/>
      <c r="AN34" s="137"/>
      <c r="AO34" s="66"/>
    </row>
    <row r="35" spans="1:41" s="31" customFormat="1" ht="17" x14ac:dyDescent="0.2">
      <c r="A35" s="327"/>
      <c r="B35" s="61" t="s">
        <v>84</v>
      </c>
      <c r="C35" s="248" t="str">
        <f>IF(OR(TOTAL!C35="",TOTAL!C35=0),"",TOTAL!C35/TOTAL!$C$6*'Vîrsta 1-2 ani'!$C$6)</f>
        <v/>
      </c>
      <c r="D35" s="248" t="str">
        <f>IF(OR(TOTAL!D35="",TOTAL!D35=0),"",TOTAL!D35/TOTAL!$C$6*'Vîrsta 1-2 ani'!$C$6)</f>
        <v/>
      </c>
      <c r="E35" s="248" t="str">
        <f>IF(OR(TOTAL!E35="",TOTAL!E35=0),"",TOTAL!E35/TOTAL!$C$6*'Vîrsta 1-2 ani'!$C$6)</f>
        <v/>
      </c>
      <c r="F35" s="248">
        <f>IF(OR(TOTAL!F35="",TOTAL!F35=0),"",TOTAL!F35/TOTAL!$C$6*'Vîrsta 1-2 ani'!$C$6)</f>
        <v>1.0784313725490196</v>
      </c>
      <c r="G35" s="248" t="str">
        <f>IF(OR(TOTAL!G35="",TOTAL!G35=0),"",TOTAL!G35/TOTAL!$C$6*'Vîrsta 1-2 ani'!$C$6)</f>
        <v/>
      </c>
      <c r="H35" s="248" t="str">
        <f>IF(OR(TOTAL!H35="",TOTAL!H35=0),"",TOTAL!H35/TOTAL!$C$6*'Vîrsta 1-2 ani'!$C$6)</f>
        <v/>
      </c>
      <c r="I35" s="248" t="str">
        <f>IF(OR(TOTAL!I35="",TOTAL!I35=0),"",TOTAL!I35/TOTAL!$C$6*'Vîrsta 1-2 ani'!$C$6)</f>
        <v/>
      </c>
      <c r="J35" s="248" t="str">
        <f>IF(OR(TOTAL!J35="",TOTAL!J35=0),"",TOTAL!J35/TOTAL!$C$6*'Vîrsta 1-2 ani'!$C$6)</f>
        <v/>
      </c>
      <c r="K35" s="248" t="str">
        <f>IF(OR(TOTAL!K35="",TOTAL!K35=0),"",TOTAL!K35/TOTAL!$C$6*'Vîrsta 1-2 ani'!$C$6)</f>
        <v/>
      </c>
      <c r="L35" s="248" t="str">
        <f>IF(OR(TOTAL!L35="",TOTAL!L35=0),"",TOTAL!L35/TOTAL!$C$6*'Vîrsta 1-2 ani'!$C$6)</f>
        <v/>
      </c>
      <c r="M35" s="248" t="str">
        <f>IF(OR(TOTAL!M35="",TOTAL!M35=0),"",TOTAL!M35/TOTAL!$C$6*'Vîrsta 1-2 ani'!$C$6)</f>
        <v/>
      </c>
      <c r="N35" s="248" t="str">
        <f>IF(OR(TOTAL!N35="",TOTAL!N35=0),"",TOTAL!N35/TOTAL!$C$6*'Vîrsta 1-2 ani'!$C$6)</f>
        <v/>
      </c>
      <c r="O35" s="248" t="str">
        <f>IF(OR(TOTAL!O35="",TOTAL!O35=0),"",TOTAL!O35/TOTAL!$C$6*'Vîrsta 1-2 ani'!$C$6)</f>
        <v/>
      </c>
      <c r="P35" s="248">
        <f>IF(OR(TOTAL!P35="",TOTAL!P35=0),"",TOTAL!P35/TOTAL!$C$6*'Vîrsta 1-2 ani'!$C$6)</f>
        <v>1.0784313725490196</v>
      </c>
      <c r="Q35" s="248" t="str">
        <f>IF(OR(TOTAL!Q35="",TOTAL!Q35=0),"",TOTAL!Q35/TOTAL!$C$6*'Vîrsta 1-2 ani'!$C$6)</f>
        <v/>
      </c>
      <c r="R35" s="248" t="str">
        <f>IF(OR(TOTAL!R35="",TOTAL!R35=0),"",TOTAL!R35/TOTAL!$C$6*'Vîrsta 1-2 ani'!$C$6)</f>
        <v/>
      </c>
      <c r="S35" s="248" t="str">
        <f>IF(OR(TOTAL!S35="",TOTAL!S35=0),"",TOTAL!S35/TOTAL!$C$6*'Vîrsta 1-2 ani'!$C$6)</f>
        <v/>
      </c>
      <c r="T35" s="248" t="str">
        <f>IF(OR(TOTAL!T35="",TOTAL!T35=0),"",TOTAL!T35/TOTAL!$C$6*'Vîrsta 1-2 ani'!$C$6)</f>
        <v/>
      </c>
      <c r="U35" s="248" t="str">
        <f>IF(OR(TOTAL!U35="",TOTAL!U35=0),"",TOTAL!U35/TOTAL!$C$6*'Vîrsta 1-2 ani'!$C$6)</f>
        <v/>
      </c>
      <c r="V35" s="248" t="str">
        <f>IF(OR(TOTAL!V35="",TOTAL!V35=0),"",TOTAL!V35/TOTAL!$C$6*'Vîrsta 1-2 ani'!$C$6)</f>
        <v/>
      </c>
      <c r="W35" s="248" t="str">
        <f>IF(OR(TOTAL!W35="",TOTAL!W35=0),"",TOTAL!W35/TOTAL!$C$6*'Vîrsta 1-2 ani'!$C$6)</f>
        <v/>
      </c>
      <c r="X35" s="248" t="str">
        <f>IF(OR(TOTAL!X35="",TOTAL!X35=0),"",TOTAL!X35/TOTAL!$C$6*'Vîrsta 1-2 ani'!$C$6)</f>
        <v/>
      </c>
      <c r="Y35" s="248" t="str">
        <f>IF(OR(TOTAL!Y35="",TOTAL!Y35=0),"",TOTAL!Y35/TOTAL!$C$6*'Vîrsta 1-2 ani'!$C$6)</f>
        <v/>
      </c>
      <c r="Z35" s="11">
        <f t="shared" si="0"/>
        <v>2.1568627450980391</v>
      </c>
      <c r="AA35" s="11">
        <f t="shared" si="2"/>
        <v>10.52128168340507</v>
      </c>
      <c r="AB35" s="11">
        <f t="shared" si="9"/>
        <v>9.574366331898613</v>
      </c>
      <c r="AC35" s="7">
        <v>9</v>
      </c>
      <c r="AD35" s="97">
        <f t="shared" si="10"/>
        <v>0.19148732663797227</v>
      </c>
      <c r="AE35" s="98">
        <v>0.02</v>
      </c>
      <c r="AF35" s="97">
        <f t="shared" si="11"/>
        <v>1.9148732663797227E-2</v>
      </c>
      <c r="AG35" s="98">
        <v>2E-3</v>
      </c>
      <c r="AH35" s="97">
        <f t="shared" si="12"/>
        <v>0.54573888091822098</v>
      </c>
      <c r="AI35" s="98">
        <v>5.7000000000000002E-2</v>
      </c>
      <c r="AJ35" s="97">
        <f t="shared" si="13"/>
        <v>3.1595408895265424</v>
      </c>
      <c r="AK35" s="98">
        <v>0.33</v>
      </c>
      <c r="AL35" s="195"/>
      <c r="AM35" s="136"/>
      <c r="AN35" s="137"/>
      <c r="AO35" s="66"/>
    </row>
    <row r="36" spans="1:41" s="31" customFormat="1" ht="17" x14ac:dyDescent="0.2">
      <c r="A36" s="327"/>
      <c r="B36" s="61" t="s">
        <v>48</v>
      </c>
      <c r="C36" s="248">
        <f>IF(OR(TOTAL!C36="",TOTAL!C36=0),"",TOTAL!C36/TOTAL!$C$6*'Vîrsta 1-2 ani'!$C$6)</f>
        <v>0.14666666666666667</v>
      </c>
      <c r="D36" s="248">
        <f>IF(OR(TOTAL!D36="",TOTAL!D36=0),"",TOTAL!D36/TOTAL!$C$6*'Vîrsta 1-2 ani'!$C$6)</f>
        <v>0.14666666666666667</v>
      </c>
      <c r="E36" s="248" t="str">
        <f>IF(OR(TOTAL!E36="",TOTAL!E36=0),"",TOTAL!E36/TOTAL!$C$6*'Vîrsta 1-2 ani'!$C$6)</f>
        <v/>
      </c>
      <c r="F36" s="248">
        <f>IF(OR(TOTAL!F36="",TOTAL!F36=0),"",TOTAL!F36/TOTAL!$C$6*'Vîrsta 1-2 ani'!$C$6)</f>
        <v>0.14666666666666667</v>
      </c>
      <c r="G36" s="248" t="str">
        <f>IF(OR(TOTAL!G36="",TOTAL!G36=0),"",TOTAL!G36/TOTAL!$C$6*'Vîrsta 1-2 ani'!$C$6)</f>
        <v/>
      </c>
      <c r="H36" s="248" t="str">
        <f>IF(OR(TOTAL!H36="",TOTAL!H36=0),"",TOTAL!H36/TOTAL!$C$6*'Vîrsta 1-2 ani'!$C$6)</f>
        <v/>
      </c>
      <c r="I36" s="248">
        <f>IF(OR(TOTAL!I36="",TOTAL!I36=0),"",TOTAL!I36/TOTAL!$C$6*'Vîrsta 1-2 ani'!$C$6)</f>
        <v>0.14666666666666667</v>
      </c>
      <c r="J36" s="248">
        <f>IF(OR(TOTAL!J36="",TOTAL!J36=0),"",TOTAL!J36/TOTAL!$C$6*'Vîrsta 1-2 ani'!$C$6)</f>
        <v>0.14666666666666667</v>
      </c>
      <c r="K36" s="248">
        <f>IF(OR(TOTAL!K36="",TOTAL!K36=0),"",TOTAL!K36/TOTAL!$C$6*'Vîrsta 1-2 ani'!$C$6)</f>
        <v>0.14666666666666667</v>
      </c>
      <c r="L36" s="248" t="str">
        <f>IF(OR(TOTAL!L36="",TOTAL!L36=0),"",TOTAL!L36/TOTAL!$C$6*'Vîrsta 1-2 ani'!$C$6)</f>
        <v/>
      </c>
      <c r="M36" s="248">
        <f>IF(OR(TOTAL!M36="",TOTAL!M36=0),"",TOTAL!M36/TOTAL!$C$6*'Vîrsta 1-2 ani'!$C$6)</f>
        <v>0.14666666666666667</v>
      </c>
      <c r="N36" s="248">
        <f>IF(OR(TOTAL!N36="",TOTAL!N36=0),"",TOTAL!N36/TOTAL!$C$6*'Vîrsta 1-2 ani'!$C$6)</f>
        <v>0.14666666666666667</v>
      </c>
      <c r="O36" s="248" t="str">
        <f>IF(OR(TOTAL!O36="",TOTAL!O36=0),"",TOTAL!O36/TOTAL!$C$6*'Vîrsta 1-2 ani'!$C$6)</f>
        <v/>
      </c>
      <c r="P36" s="248">
        <f>IF(OR(TOTAL!P36="",TOTAL!P36=0),"",TOTAL!P36/TOTAL!$C$6*'Vîrsta 1-2 ani'!$C$6)</f>
        <v>0.14666666666666667</v>
      </c>
      <c r="Q36" s="248" t="str">
        <f>IF(OR(TOTAL!Q36="",TOTAL!Q36=0),"",TOTAL!Q36/TOTAL!$C$6*'Vîrsta 1-2 ani'!$C$6)</f>
        <v/>
      </c>
      <c r="R36" s="248" t="str">
        <f>IF(OR(TOTAL!R36="",TOTAL!R36=0),"",TOTAL!R36/TOTAL!$C$6*'Vîrsta 1-2 ani'!$C$6)</f>
        <v/>
      </c>
      <c r="S36" s="248">
        <f>IF(OR(TOTAL!S36="",TOTAL!S36=0),"",TOTAL!S36/TOTAL!$C$6*'Vîrsta 1-2 ani'!$C$6)</f>
        <v>0.14666666666666667</v>
      </c>
      <c r="T36" s="248">
        <f>IF(OR(TOTAL!T36="",TOTAL!T36=0),"",TOTAL!T36/TOTAL!$C$6*'Vîrsta 1-2 ani'!$C$6)</f>
        <v>0.14666666666666667</v>
      </c>
      <c r="U36" s="248">
        <f>IF(OR(TOTAL!U36="",TOTAL!U36=0),"",TOTAL!U36/TOTAL!$C$6*'Vîrsta 1-2 ani'!$C$6)</f>
        <v>0.14666666666666667</v>
      </c>
      <c r="V36" s="248">
        <f>IF(OR(TOTAL!V36="",TOTAL!V36=0),"",TOTAL!V36/TOTAL!$C$6*'Vîrsta 1-2 ani'!$C$6)</f>
        <v>0.14666666666666667</v>
      </c>
      <c r="W36" s="248">
        <f>IF(OR(TOTAL!W36="",TOTAL!W36=0),"",TOTAL!W36/TOTAL!$C$6*'Vîrsta 1-2 ani'!$C$6)</f>
        <v>0.14666666666666667</v>
      </c>
      <c r="X36" s="248" t="str">
        <f>IF(OR(TOTAL!X36="",TOTAL!X36=0),"",TOTAL!X36/TOTAL!$C$6*'Vîrsta 1-2 ani'!$C$6)</f>
        <v/>
      </c>
      <c r="Y36" s="248" t="str">
        <f>IF(OR(TOTAL!Y36="",TOTAL!Y36=0),"",TOTAL!Y36/TOTAL!$C$6*'Vîrsta 1-2 ani'!$C$6)</f>
        <v/>
      </c>
      <c r="Z36" s="11">
        <f t="shared" si="0"/>
        <v>2.0533333333333337</v>
      </c>
      <c r="AA36" s="11">
        <f t="shared" si="2"/>
        <v>10.016260162601627</v>
      </c>
      <c r="AB36" s="11">
        <f t="shared" si="9"/>
        <v>10.016260162601627</v>
      </c>
      <c r="AC36" s="7"/>
      <c r="AD36" s="97">
        <f t="shared" si="10"/>
        <v>0.10016260162601627</v>
      </c>
      <c r="AE36" s="98">
        <v>0.01</v>
      </c>
      <c r="AF36" s="97">
        <f t="shared" si="11"/>
        <v>4.006504065040651E-2</v>
      </c>
      <c r="AG36" s="98">
        <v>4.0000000000000001E-3</v>
      </c>
      <c r="AH36" s="97">
        <f t="shared" si="12"/>
        <v>0.30048780487804883</v>
      </c>
      <c r="AI36" s="98">
        <v>0.03</v>
      </c>
      <c r="AJ36" s="97">
        <f t="shared" si="13"/>
        <v>1.9030894308943092</v>
      </c>
      <c r="AK36" s="98">
        <v>0.19</v>
      </c>
      <c r="AL36" s="195"/>
      <c r="AM36" s="136"/>
      <c r="AN36" s="137"/>
      <c r="AO36" s="66"/>
    </row>
    <row r="37" spans="1:41" s="31" customFormat="1" ht="17" x14ac:dyDescent="0.2">
      <c r="A37" s="327"/>
      <c r="B37" s="62" t="s">
        <v>54</v>
      </c>
      <c r="C37" s="249" t="str">
        <f>IF(OR(TOTAL!C37="",TOTAL!C37=0),"",TOTAL!C37/TOTAL!$C$6*'Vîrsta 1-2 ani'!$C$6)</f>
        <v/>
      </c>
      <c r="D37" s="249" t="str">
        <f>IF(OR(TOTAL!D37="",TOTAL!D37=0),"",TOTAL!D37/TOTAL!$C$6*'Vîrsta 1-2 ani'!$C$6)</f>
        <v/>
      </c>
      <c r="E37" s="249" t="str">
        <f>IF(OR(TOTAL!E37="",TOTAL!E37=0),"",TOTAL!E37/TOTAL!$C$6*'Vîrsta 1-2 ani'!$C$6)</f>
        <v/>
      </c>
      <c r="F37" s="249" t="str">
        <f>IF(OR(TOTAL!F37="",TOTAL!F37=0),"",TOTAL!F37/TOTAL!$C$6*'Vîrsta 1-2 ani'!$C$6)</f>
        <v/>
      </c>
      <c r="G37" s="249" t="str">
        <f>IF(OR(TOTAL!G37="",TOTAL!G37=0),"",TOTAL!G37/TOTAL!$C$6*'Vîrsta 1-2 ani'!$C$6)</f>
        <v/>
      </c>
      <c r="H37" s="249" t="str">
        <f>IF(OR(TOTAL!H37="",TOTAL!H37=0),"",TOTAL!H37/TOTAL!$C$6*'Vîrsta 1-2 ani'!$C$6)</f>
        <v/>
      </c>
      <c r="I37" s="249" t="str">
        <f>IF(OR(TOTAL!I37="",TOTAL!I37=0),"",TOTAL!I37/TOTAL!$C$6*'Vîrsta 1-2 ani'!$C$6)</f>
        <v/>
      </c>
      <c r="J37" s="249" t="str">
        <f>IF(OR(TOTAL!J37="",TOTAL!J37=0),"",TOTAL!J37/TOTAL!$C$6*'Vîrsta 1-2 ani'!$C$6)</f>
        <v/>
      </c>
      <c r="K37" s="249" t="str">
        <f>IF(OR(TOTAL!K37="",TOTAL!K37=0),"",TOTAL!K37/TOTAL!$C$6*'Vîrsta 1-2 ani'!$C$6)</f>
        <v/>
      </c>
      <c r="L37" s="249" t="str">
        <f>IF(OR(TOTAL!L37="",TOTAL!L37=0),"",TOTAL!L37/TOTAL!$C$6*'Vîrsta 1-2 ani'!$C$6)</f>
        <v/>
      </c>
      <c r="M37" s="249" t="str">
        <f>IF(OR(TOTAL!M37="",TOTAL!M37=0),"",TOTAL!M37/TOTAL!$C$6*'Vîrsta 1-2 ani'!$C$6)</f>
        <v/>
      </c>
      <c r="N37" s="249" t="str">
        <f>IF(OR(TOTAL!N37="",TOTAL!N37=0),"",TOTAL!N37/TOTAL!$C$6*'Vîrsta 1-2 ani'!$C$6)</f>
        <v/>
      </c>
      <c r="O37" s="249" t="str">
        <f>IF(OR(TOTAL!O37="",TOTAL!O37=0),"",TOTAL!O37/TOTAL!$C$6*'Vîrsta 1-2 ani'!$C$6)</f>
        <v/>
      </c>
      <c r="P37" s="249" t="str">
        <f>IF(OR(TOTAL!P37="",TOTAL!P37=0),"",TOTAL!P37/TOTAL!$C$6*'Vîrsta 1-2 ani'!$C$6)</f>
        <v/>
      </c>
      <c r="Q37" s="249" t="str">
        <f>IF(OR(TOTAL!Q37="",TOTAL!Q37=0),"",TOTAL!Q37/TOTAL!$C$6*'Vîrsta 1-2 ani'!$C$6)</f>
        <v/>
      </c>
      <c r="R37" s="249" t="str">
        <f>IF(OR(TOTAL!R37="",TOTAL!R37=0),"",TOTAL!R37/TOTAL!$C$6*'Vîrsta 1-2 ani'!$C$6)</f>
        <v/>
      </c>
      <c r="S37" s="249" t="str">
        <f>IF(OR(TOTAL!S37="",TOTAL!S37=0),"",TOTAL!S37/TOTAL!$C$6*'Vîrsta 1-2 ani'!$C$6)</f>
        <v/>
      </c>
      <c r="T37" s="249" t="str">
        <f>IF(OR(TOTAL!T37="",TOTAL!T37=0),"",TOTAL!T37/TOTAL!$C$6*'Vîrsta 1-2 ani'!$C$6)</f>
        <v/>
      </c>
      <c r="U37" s="249" t="str">
        <f>IF(OR(TOTAL!U37="",TOTAL!U37=0),"",TOTAL!U37/TOTAL!$C$6*'Vîrsta 1-2 ani'!$C$6)</f>
        <v/>
      </c>
      <c r="V37" s="249" t="str">
        <f>IF(OR(TOTAL!V37="",TOTAL!V37=0),"",TOTAL!V37/TOTAL!$C$6*'Vîrsta 1-2 ani'!$C$6)</f>
        <v/>
      </c>
      <c r="W37" s="249" t="str">
        <f>IF(OR(TOTAL!W37="",TOTAL!W37=0),"",TOTAL!W37/TOTAL!$C$6*'Vîrsta 1-2 ani'!$C$6)</f>
        <v/>
      </c>
      <c r="X37" s="249" t="str">
        <f>IF(OR(TOTAL!X37="",TOTAL!X37=0),"",TOTAL!X37/TOTAL!$C$6*'Vîrsta 1-2 ani'!$C$6)</f>
        <v/>
      </c>
      <c r="Y37" s="249" t="str">
        <f>IF(OR(TOTAL!Y37="",TOTAL!Y37=0),"",TOTAL!Y37/TOTAL!$C$6*'Vîrsta 1-2 ani'!$C$6)</f>
        <v/>
      </c>
      <c r="Z37" s="11">
        <f t="shared" si="0"/>
        <v>0</v>
      </c>
      <c r="AA37" s="11">
        <f t="shared" si="2"/>
        <v>0</v>
      </c>
      <c r="AB37" s="11" t="str">
        <f t="shared" si="9"/>
        <v/>
      </c>
      <c r="AC37" s="7">
        <v>25</v>
      </c>
      <c r="AD37" s="97" t="str">
        <f t="shared" si="10"/>
        <v/>
      </c>
      <c r="AE37" s="98">
        <v>2.1999999999999999E-2</v>
      </c>
      <c r="AF37" s="97" t="str">
        <f t="shared" si="11"/>
        <v/>
      </c>
      <c r="AG37" s="98">
        <v>1E-3</v>
      </c>
      <c r="AH37" s="97" t="str">
        <f t="shared" si="12"/>
        <v/>
      </c>
      <c r="AI37" s="98">
        <v>6.5000000000000002E-2</v>
      </c>
      <c r="AJ37" s="97" t="str">
        <f t="shared" si="13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7" x14ac:dyDescent="0.2">
      <c r="A38" s="327"/>
      <c r="B38" s="62" t="s">
        <v>55</v>
      </c>
      <c r="C38" s="249">
        <f>IF(OR(TOTAL!C38="",TOTAL!C38=0),"",TOTAL!C38/TOTAL!$C$6*'Vîrsta 1-2 ani'!$C$6)</f>
        <v>0.1207843137254902</v>
      </c>
      <c r="D38" s="249">
        <f>IF(OR(TOTAL!D38="",TOTAL!D38=0),"",TOTAL!D38/TOTAL!$C$6*'Vîrsta 1-2 ani'!$C$6)</f>
        <v>0.11862745098039218</v>
      </c>
      <c r="E38" s="249" t="str">
        <f>IF(OR(TOTAL!E38="",TOTAL!E38=0),"",TOTAL!E38/TOTAL!$C$6*'Vîrsta 1-2 ani'!$C$6)</f>
        <v/>
      </c>
      <c r="F38" s="249" t="str">
        <f>IF(OR(TOTAL!F38="",TOTAL!F38=0),"",TOTAL!F38/TOTAL!$C$6*'Vîrsta 1-2 ani'!$C$6)</f>
        <v/>
      </c>
      <c r="G38" s="249" t="str">
        <f>IF(OR(TOTAL!G38="",TOTAL!G38=0),"",TOTAL!G38/TOTAL!$C$6*'Vîrsta 1-2 ani'!$C$6)</f>
        <v/>
      </c>
      <c r="H38" s="249" t="str">
        <f>IF(OR(TOTAL!H38="",TOTAL!H38=0),"",TOTAL!H38/TOTAL!$C$6*'Vîrsta 1-2 ani'!$C$6)</f>
        <v/>
      </c>
      <c r="I38" s="249">
        <f>IF(OR(TOTAL!I38="",TOTAL!I38=0),"",TOTAL!I38/TOTAL!$C$6*'Vîrsta 1-2 ani'!$C$6)</f>
        <v>0.1984313725490196</v>
      </c>
      <c r="J38" s="249">
        <f>IF(OR(TOTAL!J38="",TOTAL!J38=0),"",TOTAL!J38/TOTAL!$C$6*'Vîrsta 1-2 ani'!$C$6)</f>
        <v>0.10784313725490197</v>
      </c>
      <c r="K38" s="249">
        <f>IF(OR(TOTAL!K38="",TOTAL!K38=0),"",TOTAL!K38/TOTAL!$C$6*'Vîrsta 1-2 ani'!$C$6)</f>
        <v>0.12509803921568627</v>
      </c>
      <c r="L38" s="249" t="str">
        <f>IF(OR(TOTAL!L38="",TOTAL!L38=0),"",TOTAL!L38/TOTAL!$C$6*'Vîrsta 1-2 ani'!$C$6)</f>
        <v/>
      </c>
      <c r="M38" s="249" t="str">
        <f>IF(OR(TOTAL!M38="",TOTAL!M38=0),"",TOTAL!M38/TOTAL!$C$6*'Vîrsta 1-2 ani'!$C$6)</f>
        <v/>
      </c>
      <c r="N38" s="249" t="str">
        <f>IF(OR(TOTAL!N38="",TOTAL!N38=0),"",TOTAL!N38/TOTAL!$C$6*'Vîrsta 1-2 ani'!$C$6)</f>
        <v/>
      </c>
      <c r="O38" s="249" t="str">
        <f>IF(OR(TOTAL!O38="",TOTAL!O38=0),"",TOTAL!O38/TOTAL!$C$6*'Vîrsta 1-2 ani'!$C$6)</f>
        <v/>
      </c>
      <c r="P38" s="249" t="str">
        <f>IF(OR(TOTAL!P38="",TOTAL!P38=0),"",TOTAL!P38/TOTAL!$C$6*'Vîrsta 1-2 ani'!$C$6)</f>
        <v/>
      </c>
      <c r="Q38" s="249" t="str">
        <f>IF(OR(TOTAL!Q38="",TOTAL!Q38=0),"",TOTAL!Q38/TOTAL!$C$6*'Vîrsta 1-2 ani'!$C$6)</f>
        <v/>
      </c>
      <c r="R38" s="249" t="str">
        <f>IF(OR(TOTAL!R38="",TOTAL!R38=0),"",TOTAL!R38/TOTAL!$C$6*'Vîrsta 1-2 ani'!$C$6)</f>
        <v/>
      </c>
      <c r="S38" s="249" t="str">
        <f>IF(OR(TOTAL!S38="",TOTAL!S38=0),"",TOTAL!S38/TOTAL!$C$6*'Vîrsta 1-2 ani'!$C$6)</f>
        <v/>
      </c>
      <c r="T38" s="249" t="str">
        <f>IF(OR(TOTAL!T38="",TOTAL!T38=0),"",TOTAL!T38/TOTAL!$C$6*'Vîrsta 1-2 ani'!$C$6)</f>
        <v/>
      </c>
      <c r="U38" s="249" t="str">
        <f>IF(OR(TOTAL!U38="",TOTAL!U38=0),"",TOTAL!U38/TOTAL!$C$6*'Vîrsta 1-2 ani'!$C$6)</f>
        <v/>
      </c>
      <c r="V38" s="249" t="str">
        <f>IF(OR(TOTAL!V38="",TOTAL!V38=0),"",TOTAL!V38/TOTAL!$C$6*'Vîrsta 1-2 ani'!$C$6)</f>
        <v/>
      </c>
      <c r="W38" s="249">
        <f>IF(OR(TOTAL!W38="",TOTAL!W38=0),"",TOTAL!W38/TOTAL!$C$6*'Vîrsta 1-2 ani'!$C$6)</f>
        <v>0.10784313725490197</v>
      </c>
      <c r="X38" s="249" t="str">
        <f>IF(OR(TOTAL!X38="",TOTAL!X38=0),"",TOTAL!X38/TOTAL!$C$6*'Vîrsta 1-2 ani'!$C$6)</f>
        <v/>
      </c>
      <c r="Y38" s="249" t="str">
        <f>IF(OR(TOTAL!Y38="",TOTAL!Y38=0),"",TOTAL!Y38/TOTAL!$C$6*'Vîrsta 1-2 ani'!$C$6)</f>
        <v/>
      </c>
      <c r="Z38" s="11">
        <f t="shared" ref="Z38:Z64" si="14">SUM(C38:Y38)</f>
        <v>0.7786274509803921</v>
      </c>
      <c r="AA38" s="11">
        <f t="shared" si="2"/>
        <v>3.7981826877092297</v>
      </c>
      <c r="AB38" s="11">
        <f t="shared" si="9"/>
        <v>2.6587278813964605</v>
      </c>
      <c r="AC38" s="7">
        <v>30</v>
      </c>
      <c r="AD38" s="97">
        <f t="shared" si="10"/>
        <v>1.8611095169775223E-2</v>
      </c>
      <c r="AE38" s="98">
        <v>7.0000000000000001E-3</v>
      </c>
      <c r="AF38" s="97">
        <f t="shared" si="11"/>
        <v>5.3174557627929213E-3</v>
      </c>
      <c r="AG38" s="98">
        <v>2E-3</v>
      </c>
      <c r="AH38" s="97">
        <f t="shared" si="12"/>
        <v>7.9761836441893816E-2</v>
      </c>
      <c r="AI38" s="98">
        <v>0.03</v>
      </c>
      <c r="AJ38" s="97">
        <f t="shared" si="13"/>
        <v>0.4253964610234337</v>
      </c>
      <c r="AK38" s="98">
        <v>0.16</v>
      </c>
      <c r="AL38" s="195"/>
      <c r="AM38" s="136"/>
      <c r="AN38" s="137"/>
      <c r="AO38" s="66"/>
    </row>
    <row r="39" spans="1:41" s="31" customFormat="1" ht="17" x14ac:dyDescent="0.2">
      <c r="A39" s="327"/>
      <c r="B39" s="61" t="s">
        <v>63</v>
      </c>
      <c r="C39" s="248" t="str">
        <f>IF(OR(TOTAL!C39="",TOTAL!C39=0),"",TOTAL!C39/TOTAL!$C$6*'Vîrsta 1-2 ani'!$C$6)</f>
        <v/>
      </c>
      <c r="D39" s="248" t="str">
        <f>IF(OR(TOTAL!D39="",TOTAL!D39=0),"",TOTAL!D39/TOTAL!$C$6*'Vîrsta 1-2 ani'!$C$6)</f>
        <v/>
      </c>
      <c r="E39" s="248" t="str">
        <f>IF(OR(TOTAL!E39="",TOTAL!E39=0),"",TOTAL!E39/TOTAL!$C$6*'Vîrsta 1-2 ani'!$C$6)</f>
        <v/>
      </c>
      <c r="F39" s="248" t="str">
        <f>IF(OR(TOTAL!F39="",TOTAL!F39=0),"",TOTAL!F39/TOTAL!$C$6*'Vîrsta 1-2 ani'!$C$6)</f>
        <v/>
      </c>
      <c r="G39" s="248" t="str">
        <f>IF(OR(TOTAL!G39="",TOTAL!G39=0),"",TOTAL!G39/TOTAL!$C$6*'Vîrsta 1-2 ani'!$C$6)</f>
        <v/>
      </c>
      <c r="H39" s="248">
        <f>IF(OR(TOTAL!H39="",TOTAL!H39=0),"",TOTAL!H39/TOTAL!$C$6*'Vîrsta 1-2 ani'!$C$6)</f>
        <v>6.4705882352941169E-2</v>
      </c>
      <c r="I39" s="248">
        <f>IF(OR(TOTAL!I39="",TOTAL!I39=0),"",TOTAL!I39/TOTAL!$C$6*'Vîrsta 1-2 ani'!$C$6)</f>
        <v>0.1984313725490196</v>
      </c>
      <c r="J39" s="248">
        <f>IF(OR(TOTAL!J39="",TOTAL!J39=0),"",TOTAL!J39/TOTAL!$C$6*'Vîrsta 1-2 ani'!$C$6)</f>
        <v>0.10784313725490197</v>
      </c>
      <c r="K39" s="248">
        <f>IF(OR(TOTAL!K39="",TOTAL!K39=0),"",TOTAL!K39/TOTAL!$C$6*'Vîrsta 1-2 ani'!$C$6)</f>
        <v>6.4705882352941169E-2</v>
      </c>
      <c r="L39" s="248" t="str">
        <f>IF(OR(TOTAL!L39="",TOTAL!L39=0),"",TOTAL!L39/TOTAL!$C$6*'Vîrsta 1-2 ani'!$C$6)</f>
        <v/>
      </c>
      <c r="M39" s="248" t="str">
        <f>IF(OR(TOTAL!M39="",TOTAL!M39=0),"",TOTAL!M39/TOTAL!$C$6*'Vîrsta 1-2 ani'!$C$6)</f>
        <v/>
      </c>
      <c r="N39" s="248" t="str">
        <f>IF(OR(TOTAL!N39="",TOTAL!N39=0),"",TOTAL!N39/TOTAL!$C$6*'Vîrsta 1-2 ani'!$C$6)</f>
        <v/>
      </c>
      <c r="O39" s="248" t="str">
        <f>IF(OR(TOTAL!O39="",TOTAL!O39=0),"",TOTAL!O39/TOTAL!$C$6*'Vîrsta 1-2 ani'!$C$6)</f>
        <v/>
      </c>
      <c r="P39" s="248" t="str">
        <f>IF(OR(TOTAL!P39="",TOTAL!P39=0),"",TOTAL!P39/TOTAL!$C$6*'Vîrsta 1-2 ani'!$C$6)</f>
        <v/>
      </c>
      <c r="Q39" s="248" t="str">
        <f>IF(OR(TOTAL!Q39="",TOTAL!Q39=0),"",TOTAL!Q39/TOTAL!$C$6*'Vîrsta 1-2 ani'!$C$6)</f>
        <v/>
      </c>
      <c r="R39" s="248" t="str">
        <f>IF(OR(TOTAL!R39="",TOTAL!R39=0),"",TOTAL!R39/TOTAL!$C$6*'Vîrsta 1-2 ani'!$C$6)</f>
        <v/>
      </c>
      <c r="S39" s="248" t="str">
        <f>IF(OR(TOTAL!S39="",TOTAL!S39=0),"",TOTAL!S39/TOTAL!$C$6*'Vîrsta 1-2 ani'!$C$6)</f>
        <v/>
      </c>
      <c r="T39" s="248" t="str">
        <f>IF(OR(TOTAL!T39="",TOTAL!T39=0),"",TOTAL!T39/TOTAL!$C$6*'Vîrsta 1-2 ani'!$C$6)</f>
        <v/>
      </c>
      <c r="U39" s="248" t="str">
        <f>IF(OR(TOTAL!U39="",TOTAL!U39=0),"",TOTAL!U39/TOTAL!$C$6*'Vîrsta 1-2 ani'!$C$6)</f>
        <v/>
      </c>
      <c r="V39" s="248" t="str">
        <f>IF(OR(TOTAL!V39="",TOTAL!V39=0),"",TOTAL!V39/TOTAL!$C$6*'Vîrsta 1-2 ani'!$C$6)</f>
        <v/>
      </c>
      <c r="W39" s="248">
        <f>IF(OR(TOTAL!W39="",TOTAL!W39=0),"",TOTAL!W39/TOTAL!$C$6*'Vîrsta 1-2 ani'!$C$6)</f>
        <v>0.10784313725490197</v>
      </c>
      <c r="X39" s="248" t="str">
        <f>IF(OR(TOTAL!X39="",TOTAL!X39=0),"",TOTAL!X39/TOTAL!$C$6*'Vîrsta 1-2 ani'!$C$6)</f>
        <v/>
      </c>
      <c r="Y39" s="248" t="str">
        <f>IF(OR(TOTAL!Y39="",TOTAL!Y39=0),"",TOTAL!Y39/TOTAL!$C$6*'Vîrsta 1-2 ani'!$C$6)</f>
        <v/>
      </c>
      <c r="Z39" s="11">
        <f t="shared" si="14"/>
        <v>0.54352941176470582</v>
      </c>
      <c r="AA39" s="11">
        <f t="shared" ref="AA39:AA70" si="15">IFERROR((Z39/$Z$6*1000),"")</f>
        <v>2.651362984218077</v>
      </c>
      <c r="AB39" s="11">
        <f t="shared" si="9"/>
        <v>2.1210903873744615</v>
      </c>
      <c r="AC39" s="7">
        <v>20</v>
      </c>
      <c r="AD39" s="97">
        <f t="shared" si="10"/>
        <v>1.4847632711621232E-2</v>
      </c>
      <c r="AE39" s="98">
        <v>7.0000000000000001E-3</v>
      </c>
      <c r="AF39" s="97">
        <f t="shared" si="11"/>
        <v>4.2421807747489229E-3</v>
      </c>
      <c r="AG39" s="98">
        <v>2E-3</v>
      </c>
      <c r="AH39" s="97">
        <f t="shared" si="12"/>
        <v>7.2117073170731696E-2</v>
      </c>
      <c r="AI39" s="98">
        <v>3.4000000000000002E-2</v>
      </c>
      <c r="AJ39" s="97">
        <f t="shared" si="13"/>
        <v>0.29695265423242462</v>
      </c>
      <c r="AK39" s="98">
        <v>0.14000000000000001</v>
      </c>
      <c r="AL39" s="195"/>
      <c r="AM39" s="136"/>
      <c r="AN39" s="137"/>
      <c r="AO39" s="66"/>
    </row>
    <row r="40" spans="1:41" s="31" customFormat="1" ht="17" x14ac:dyDescent="0.2">
      <c r="A40" s="327"/>
      <c r="B40" s="61" t="s">
        <v>82</v>
      </c>
      <c r="C40" s="248" t="str">
        <f>IF(OR(TOTAL!C40="",TOTAL!C40=0),"",TOTAL!C40/TOTAL!$C$6*'Vîrsta 1-2 ani'!$C$6)</f>
        <v/>
      </c>
      <c r="D40" s="248">
        <f>IF(OR(TOTAL!D40="",TOTAL!D40=0),"",TOTAL!D40/TOTAL!$C$6*'Vîrsta 1-2 ani'!$C$6)</f>
        <v>3.2352941176470584E-2</v>
      </c>
      <c r="E40" s="248">
        <f>IF(OR(TOTAL!E40="",TOTAL!E40=0),"",TOTAL!E40/TOTAL!$C$6*'Vîrsta 1-2 ani'!$C$6)</f>
        <v>3.2352941176470584E-2</v>
      </c>
      <c r="F40" s="248">
        <f>IF(OR(TOTAL!F40="",TOTAL!F40=0),"",TOTAL!F40/TOTAL!$C$6*'Vîrsta 1-2 ani'!$C$6)</f>
        <v>3.2352941176470584E-2</v>
      </c>
      <c r="G40" s="248">
        <f>IF(OR(TOTAL!G40="",TOTAL!G40=0),"",TOTAL!G40/TOTAL!$C$6*'Vîrsta 1-2 ani'!$C$6)</f>
        <v>2.1568627450980392E-2</v>
      </c>
      <c r="H40" s="248" t="str">
        <f>IF(OR(TOTAL!H40="",TOTAL!H40=0),"",TOTAL!H40/TOTAL!$C$6*'Vîrsta 1-2 ani'!$C$6)</f>
        <v/>
      </c>
      <c r="I40" s="248" t="str">
        <f>IF(OR(TOTAL!I40="",TOTAL!I40=0),"",TOTAL!I40/TOTAL!$C$6*'Vîrsta 1-2 ani'!$C$6)</f>
        <v/>
      </c>
      <c r="J40" s="248" t="str">
        <f>IF(OR(TOTAL!J40="",TOTAL!J40=0),"",TOTAL!J40/TOTAL!$C$6*'Vîrsta 1-2 ani'!$C$6)</f>
        <v/>
      </c>
      <c r="K40" s="248" t="str">
        <f>IF(OR(TOTAL!K40="",TOTAL!K40=0),"",TOTAL!K40/TOTAL!$C$6*'Vîrsta 1-2 ani'!$C$6)</f>
        <v/>
      </c>
      <c r="L40" s="248" t="str">
        <f>IF(OR(TOTAL!L40="",TOTAL!L40=0),"",TOTAL!L40/TOTAL!$C$6*'Vîrsta 1-2 ani'!$C$6)</f>
        <v/>
      </c>
      <c r="M40" s="248">
        <f>IF(OR(TOTAL!M40="",TOTAL!M40=0),"",TOTAL!M40/TOTAL!$C$6*'Vîrsta 1-2 ani'!$C$6)</f>
        <v>3.019607843137255E-2</v>
      </c>
      <c r="N40" s="248" t="str">
        <f>IF(OR(TOTAL!N40="",TOTAL!N40=0),"",TOTAL!N40/TOTAL!$C$6*'Vîrsta 1-2 ani'!$C$6)</f>
        <v/>
      </c>
      <c r="O40" s="248">
        <f>IF(OR(TOTAL!O40="",TOTAL!O40=0),"",TOTAL!O40/TOTAL!$C$6*'Vîrsta 1-2 ani'!$C$6)</f>
        <v>2.8039215686274512E-2</v>
      </c>
      <c r="P40" s="248" t="str">
        <f>IF(OR(TOTAL!P40="",TOTAL!P40=0),"",TOTAL!P40/TOTAL!$C$6*'Vîrsta 1-2 ani'!$C$6)</f>
        <v/>
      </c>
      <c r="Q40" s="248" t="str">
        <f>IF(OR(TOTAL!Q40="",TOTAL!Q40=0),"",TOTAL!Q40/TOTAL!$C$6*'Vîrsta 1-2 ani'!$C$6)</f>
        <v/>
      </c>
      <c r="R40" s="248" t="str">
        <f>IF(OR(TOTAL!R40="",TOTAL!R40=0),"",TOTAL!R40/TOTAL!$C$6*'Vîrsta 1-2 ani'!$C$6)</f>
        <v/>
      </c>
      <c r="S40" s="248" t="str">
        <f>IF(OR(TOTAL!S40="",TOTAL!S40=0),"",TOTAL!S40/TOTAL!$C$6*'Vîrsta 1-2 ani'!$C$6)</f>
        <v/>
      </c>
      <c r="T40" s="248">
        <f>IF(OR(TOTAL!T40="",TOTAL!T40=0),"",TOTAL!T40/TOTAL!$C$6*'Vîrsta 1-2 ani'!$C$6)</f>
        <v>2.8039215686274512E-2</v>
      </c>
      <c r="U40" s="248" t="str">
        <f>IF(OR(TOTAL!U40="",TOTAL!U40=0),"",TOTAL!U40/TOTAL!$C$6*'Vîrsta 1-2 ani'!$C$6)</f>
        <v/>
      </c>
      <c r="V40" s="248" t="str">
        <f>IF(OR(TOTAL!V40="",TOTAL!V40=0),"",TOTAL!V40/TOTAL!$C$6*'Vîrsta 1-2 ani'!$C$6)</f>
        <v/>
      </c>
      <c r="W40" s="248">
        <f>IF(OR(TOTAL!W40="",TOTAL!W40=0),"",TOTAL!W40/TOTAL!$C$6*'Vîrsta 1-2 ani'!$C$6)</f>
        <v>2.8039215686274512E-2</v>
      </c>
      <c r="X40" s="248" t="str">
        <f>IF(OR(TOTAL!X40="",TOTAL!X40=0),"",TOTAL!X40/TOTAL!$C$6*'Vîrsta 1-2 ani'!$C$6)</f>
        <v/>
      </c>
      <c r="Y40" s="248" t="str">
        <f>IF(OR(TOTAL!Y40="",TOTAL!Y40=0),"",TOTAL!Y40/TOTAL!$C$6*'Vîrsta 1-2 ani'!$C$6)</f>
        <v/>
      </c>
      <c r="Z40" s="11">
        <f t="shared" si="14"/>
        <v>0.23294117647058823</v>
      </c>
      <c r="AA40" s="11">
        <f t="shared" si="15"/>
        <v>1.1362984218077476</v>
      </c>
      <c r="AB40" s="11">
        <f t="shared" si="9"/>
        <v>0.84086083213773333</v>
      </c>
      <c r="AC40" s="7">
        <v>26</v>
      </c>
      <c r="AD40" s="97">
        <f t="shared" si="10"/>
        <v>1.0931190817790534E-2</v>
      </c>
      <c r="AE40" s="98">
        <v>1.2999999999999999E-2</v>
      </c>
      <c r="AF40" s="97">
        <f t="shared" si="11"/>
        <v>2.5225824964131998E-3</v>
      </c>
      <c r="AG40" s="98">
        <v>3.0000000000000001E-3</v>
      </c>
      <c r="AH40" s="97">
        <f t="shared" si="12"/>
        <v>6.4746284074605462E-2</v>
      </c>
      <c r="AI40" s="98">
        <v>7.6999999999999999E-2</v>
      </c>
      <c r="AJ40" s="97">
        <f t="shared" si="13"/>
        <v>0.23544103299856536</v>
      </c>
      <c r="AK40" s="98">
        <v>0.28000000000000003</v>
      </c>
      <c r="AL40" s="195"/>
      <c r="AM40" s="136"/>
      <c r="AN40" s="137"/>
      <c r="AO40" s="66"/>
    </row>
    <row r="41" spans="1:41" s="31" customFormat="1" ht="17" x14ac:dyDescent="0.2">
      <c r="A41" s="327"/>
      <c r="B41" s="61" t="s">
        <v>81</v>
      </c>
      <c r="C41" s="248" t="str">
        <f>IF(OR(TOTAL!C41="",TOTAL!C41=0),"",TOTAL!C41/TOTAL!$C$6*'Vîrsta 1-2 ani'!$C$6)</f>
        <v/>
      </c>
      <c r="D41" s="248" t="str">
        <f>IF(OR(TOTAL!D41="",TOTAL!D41=0),"",TOTAL!D41/TOTAL!$C$6*'Vîrsta 1-2 ani'!$C$6)</f>
        <v/>
      </c>
      <c r="E41" s="248" t="str">
        <f>IF(OR(TOTAL!E41="",TOTAL!E41=0),"",TOTAL!E41/TOTAL!$C$6*'Vîrsta 1-2 ani'!$C$6)</f>
        <v/>
      </c>
      <c r="F41" s="248" t="str">
        <f>IF(OR(TOTAL!F41="",TOTAL!F41=0),"",TOTAL!F41/TOTAL!$C$6*'Vîrsta 1-2 ani'!$C$6)</f>
        <v/>
      </c>
      <c r="G41" s="248" t="str">
        <f>IF(OR(TOTAL!G41="",TOTAL!G41=0),"",TOTAL!G41/TOTAL!$C$6*'Vîrsta 1-2 ani'!$C$6)</f>
        <v/>
      </c>
      <c r="H41" s="248">
        <f>IF(OR(TOTAL!H41="",TOTAL!H41=0),"",TOTAL!H41/TOTAL!$C$6*'Vîrsta 1-2 ani'!$C$6)</f>
        <v>2.8039215686274512E-2</v>
      </c>
      <c r="I41" s="248">
        <f>IF(OR(TOTAL!I41="",TOTAL!I41=0),"",TOTAL!I41/TOTAL!$C$6*'Vîrsta 1-2 ani'!$C$6)</f>
        <v>1.9411764705882351E-2</v>
      </c>
      <c r="J41" s="248">
        <f>IF(OR(TOTAL!J41="",TOTAL!J41=0),"",TOTAL!J41/TOTAL!$C$6*'Vîrsta 1-2 ani'!$C$6)</f>
        <v>2.8039215686274512E-2</v>
      </c>
      <c r="K41" s="248">
        <f>IF(OR(TOTAL!K41="",TOTAL!K41=0),"",TOTAL!K41/TOTAL!$C$6*'Vîrsta 1-2 ani'!$C$6)</f>
        <v>2.5882352941176467E-2</v>
      </c>
      <c r="L41" s="248">
        <f>IF(OR(TOTAL!L41="",TOTAL!L41=0),"",TOTAL!L41/TOTAL!$C$6*'Vîrsta 1-2 ani'!$C$6)</f>
        <v>1.5098039215686275E-2</v>
      </c>
      <c r="M41" s="248" t="str">
        <f>IF(OR(TOTAL!M41="",TOTAL!M41=0),"",TOTAL!M41/TOTAL!$C$6*'Vîrsta 1-2 ani'!$C$6)</f>
        <v/>
      </c>
      <c r="N41" s="248">
        <f>IF(OR(TOTAL!N41="",TOTAL!N41=0),"",TOTAL!N41/TOTAL!$C$6*'Vîrsta 1-2 ani'!$C$6)</f>
        <v>1.9411764705882351E-2</v>
      </c>
      <c r="O41" s="248" t="str">
        <f>IF(OR(TOTAL!O41="",TOTAL!O41=0),"",TOTAL!O41/TOTAL!$C$6*'Vîrsta 1-2 ani'!$C$6)</f>
        <v/>
      </c>
      <c r="P41" s="248">
        <f>IF(OR(TOTAL!P41="",TOTAL!P41=0),"",TOTAL!P41/TOTAL!$C$6*'Vîrsta 1-2 ani'!$C$6)</f>
        <v>2.5882352941176467E-2</v>
      </c>
      <c r="Q41" s="248">
        <f>IF(OR(TOTAL!Q41="",TOTAL!Q41=0),"",TOTAL!Q41/TOTAL!$C$6*'Vîrsta 1-2 ani'!$C$6)</f>
        <v>2.5882352941176467E-2</v>
      </c>
      <c r="R41" s="248">
        <f>IF(OR(TOTAL!R41="",TOTAL!R41=0),"",TOTAL!R41/TOTAL!$C$6*'Vîrsta 1-2 ani'!$C$6)</f>
        <v>2.8039215686274512E-2</v>
      </c>
      <c r="S41" s="248">
        <f>IF(OR(TOTAL!S41="",TOTAL!S41=0),"",TOTAL!S41/TOTAL!$C$6*'Vîrsta 1-2 ani'!$C$6)</f>
        <v>2.8039215686274512E-2</v>
      </c>
      <c r="T41" s="248" t="str">
        <f>IF(OR(TOTAL!T41="",TOTAL!T41=0),"",TOTAL!T41/TOTAL!$C$6*'Vîrsta 1-2 ani'!$C$6)</f>
        <v/>
      </c>
      <c r="U41" s="248">
        <f>IF(OR(TOTAL!U41="",TOTAL!U41=0),"",TOTAL!U41/TOTAL!$C$6*'Vîrsta 1-2 ani'!$C$6)</f>
        <v>3.019607843137255E-2</v>
      </c>
      <c r="V41" s="248" t="str">
        <f>IF(OR(TOTAL!V41="",TOTAL!V41=0),"",TOTAL!V41/TOTAL!$C$6*'Vîrsta 1-2 ani'!$C$6)</f>
        <v/>
      </c>
      <c r="W41" s="248" t="str">
        <f>IF(OR(TOTAL!W41="",TOTAL!W41=0),"",TOTAL!W41/TOTAL!$C$6*'Vîrsta 1-2 ani'!$C$6)</f>
        <v/>
      </c>
      <c r="X41" s="248" t="str">
        <f>IF(OR(TOTAL!X41="",TOTAL!X41=0),"",TOTAL!X41/TOTAL!$C$6*'Vîrsta 1-2 ani'!$C$6)</f>
        <v/>
      </c>
      <c r="Y41" s="248" t="str">
        <f>IF(OR(TOTAL!Y41="",TOTAL!Y41=0),"",TOTAL!Y41/TOTAL!$C$6*'Vîrsta 1-2 ani'!$C$6)</f>
        <v/>
      </c>
      <c r="Z41" s="11">
        <f t="shared" si="14"/>
        <v>0.27392156862745098</v>
      </c>
      <c r="AA41" s="11">
        <f t="shared" si="15"/>
        <v>1.3362027737924438</v>
      </c>
      <c r="AB41" s="11">
        <f t="shared" si="9"/>
        <v>1.0689622190339549</v>
      </c>
      <c r="AC41" s="7">
        <v>20</v>
      </c>
      <c r="AD41" s="97">
        <f t="shared" si="10"/>
        <v>4.7034337637494011E-2</v>
      </c>
      <c r="AE41" s="98">
        <v>4.3999999999999997E-2</v>
      </c>
      <c r="AF41" s="97">
        <f t="shared" si="11"/>
        <v>4.2758488761358198E-3</v>
      </c>
      <c r="AG41" s="98">
        <v>4.0000000000000001E-3</v>
      </c>
      <c r="AH41" s="97">
        <f t="shared" si="12"/>
        <v>9.6206599713055937E-2</v>
      </c>
      <c r="AI41" s="98">
        <v>0.09</v>
      </c>
      <c r="AJ41" s="97">
        <f t="shared" si="13"/>
        <v>0.43827450980392152</v>
      </c>
      <c r="AK41" s="98">
        <v>0.41</v>
      </c>
      <c r="AL41" s="195"/>
      <c r="AM41" s="136"/>
      <c r="AN41" s="137"/>
      <c r="AO41" s="66"/>
    </row>
    <row r="42" spans="1:41" s="31" customFormat="1" ht="17" x14ac:dyDescent="0.2">
      <c r="A42" s="327"/>
      <c r="B42" s="61" t="s">
        <v>64</v>
      </c>
      <c r="C42" s="248" t="str">
        <f>IF(OR(TOTAL!C42="",TOTAL!C42=0),"",TOTAL!C42/TOTAL!$C$6*'Vîrsta 1-2 ani'!$C$6)</f>
        <v/>
      </c>
      <c r="D42" s="248" t="str">
        <f>IF(OR(TOTAL!D42="",TOTAL!D42=0),"",TOTAL!D42/TOTAL!$C$6*'Vîrsta 1-2 ani'!$C$6)</f>
        <v/>
      </c>
      <c r="E42" s="248" t="str">
        <f>IF(OR(TOTAL!E42="",TOTAL!E42=0),"",TOTAL!E42/TOTAL!$C$6*'Vîrsta 1-2 ani'!$C$6)</f>
        <v/>
      </c>
      <c r="F42" s="248" t="str">
        <f>IF(OR(TOTAL!F42="",TOTAL!F42=0),"",TOTAL!F42/TOTAL!$C$6*'Vîrsta 1-2 ani'!$C$6)</f>
        <v/>
      </c>
      <c r="G42" s="248" t="str">
        <f>IF(OR(TOTAL!G42="",TOTAL!G42=0),"",TOTAL!G42/TOTAL!$C$6*'Vîrsta 1-2 ani'!$C$6)</f>
        <v/>
      </c>
      <c r="H42" s="248" t="str">
        <f>IF(OR(TOTAL!H42="",TOTAL!H42=0),"",TOTAL!H42/TOTAL!$C$6*'Vîrsta 1-2 ani'!$C$6)</f>
        <v/>
      </c>
      <c r="I42" s="248" t="str">
        <f>IF(OR(TOTAL!I42="",TOTAL!I42=0),"",TOTAL!I42/TOTAL!$C$6*'Vîrsta 1-2 ani'!$C$6)</f>
        <v/>
      </c>
      <c r="J42" s="248" t="str">
        <f>IF(OR(TOTAL!J42="",TOTAL!J42=0),"",TOTAL!J42/TOTAL!$C$6*'Vîrsta 1-2 ani'!$C$6)</f>
        <v/>
      </c>
      <c r="K42" s="248" t="str">
        <f>IF(OR(TOTAL!K42="",TOTAL!K42=0),"",TOTAL!K42/TOTAL!$C$6*'Vîrsta 1-2 ani'!$C$6)</f>
        <v/>
      </c>
      <c r="L42" s="248" t="str">
        <f>IF(OR(TOTAL!L42="",TOTAL!L42=0),"",TOTAL!L42/TOTAL!$C$6*'Vîrsta 1-2 ani'!$C$6)</f>
        <v/>
      </c>
      <c r="M42" s="248" t="str">
        <f>IF(OR(TOTAL!M42="",TOTAL!M42=0),"",TOTAL!M42/TOTAL!$C$6*'Vîrsta 1-2 ani'!$C$6)</f>
        <v/>
      </c>
      <c r="N42" s="248" t="str">
        <f>IF(OR(TOTAL!N42="",TOTAL!N42=0),"",TOTAL!N42/TOTAL!$C$6*'Vîrsta 1-2 ani'!$C$6)</f>
        <v/>
      </c>
      <c r="O42" s="248" t="str">
        <f>IF(OR(TOTAL!O42="",TOTAL!O42=0),"",TOTAL!O42/TOTAL!$C$6*'Vîrsta 1-2 ani'!$C$6)</f>
        <v/>
      </c>
      <c r="P42" s="248" t="str">
        <f>IF(OR(TOTAL!P42="",TOTAL!P42=0),"",TOTAL!P42/TOTAL!$C$6*'Vîrsta 1-2 ani'!$C$6)</f>
        <v/>
      </c>
      <c r="Q42" s="248" t="str">
        <f>IF(OR(TOTAL!Q42="",TOTAL!Q42=0),"",TOTAL!Q42/TOTAL!$C$6*'Vîrsta 1-2 ani'!$C$6)</f>
        <v/>
      </c>
      <c r="R42" s="248" t="str">
        <f>IF(OR(TOTAL!R42="",TOTAL!R42=0),"",TOTAL!R42/TOTAL!$C$6*'Vîrsta 1-2 ani'!$C$6)</f>
        <v/>
      </c>
      <c r="S42" s="248" t="str">
        <f>IF(OR(TOTAL!S42="",TOTAL!S42=0),"",TOTAL!S42/TOTAL!$C$6*'Vîrsta 1-2 ani'!$C$6)</f>
        <v/>
      </c>
      <c r="T42" s="248" t="str">
        <f>IF(OR(TOTAL!T42="",TOTAL!T42=0),"",TOTAL!T42/TOTAL!$C$6*'Vîrsta 1-2 ani'!$C$6)</f>
        <v/>
      </c>
      <c r="U42" s="248" t="str">
        <f>IF(OR(TOTAL!U42="",TOTAL!U42=0),"",TOTAL!U42/TOTAL!$C$6*'Vîrsta 1-2 ani'!$C$6)</f>
        <v/>
      </c>
      <c r="V42" s="248" t="str">
        <f>IF(OR(TOTAL!V42="",TOTAL!V42=0),"",TOTAL!V42/TOTAL!$C$6*'Vîrsta 1-2 ani'!$C$6)</f>
        <v/>
      </c>
      <c r="W42" s="248" t="str">
        <f>IF(OR(TOTAL!W42="",TOTAL!W42=0),"",TOTAL!W42/TOTAL!$C$6*'Vîrsta 1-2 ani'!$C$6)</f>
        <v/>
      </c>
      <c r="X42" s="248" t="str">
        <f>IF(OR(TOTAL!X42="",TOTAL!X42=0),"",TOTAL!X42/TOTAL!$C$6*'Vîrsta 1-2 ani'!$C$6)</f>
        <v/>
      </c>
      <c r="Y42" s="248" t="str">
        <f>IF(OR(TOTAL!Y42="",TOTAL!Y42=0),"",TOTAL!Y42/TOTAL!$C$6*'Vîrsta 1-2 ani'!$C$6)</f>
        <v/>
      </c>
      <c r="Z42" s="11">
        <f t="shared" si="14"/>
        <v>0</v>
      </c>
      <c r="AA42" s="11">
        <f t="shared" si="15"/>
        <v>0</v>
      </c>
      <c r="AB42" s="11" t="str">
        <f t="shared" si="9"/>
        <v/>
      </c>
      <c r="AC42" s="7">
        <v>20</v>
      </c>
      <c r="AD42" s="97" t="str">
        <f t="shared" si="10"/>
        <v/>
      </c>
      <c r="AE42" s="98">
        <v>2.1999999999999999E-2</v>
      </c>
      <c r="AF42" s="97" t="str">
        <f t="shared" si="11"/>
        <v/>
      </c>
      <c r="AG42" s="98">
        <v>3.0000000000000001E-3</v>
      </c>
      <c r="AH42" s="97" t="str">
        <f t="shared" si="12"/>
        <v/>
      </c>
      <c r="AI42" s="98">
        <v>5.7000000000000002E-2</v>
      </c>
      <c r="AJ42" s="97" t="str">
        <f t="shared" si="13"/>
        <v/>
      </c>
      <c r="AK42" s="98">
        <v>0.24</v>
      </c>
      <c r="AL42" s="195"/>
      <c r="AM42" s="136"/>
      <c r="AN42" s="137"/>
      <c r="AO42" s="66"/>
    </row>
    <row r="43" spans="1:41" s="31" customFormat="1" ht="17" x14ac:dyDescent="0.2">
      <c r="A43" s="327"/>
      <c r="B43" s="61" t="s">
        <v>65</v>
      </c>
      <c r="C43" s="248" t="str">
        <f>IF(OR(TOTAL!C43="",TOTAL!C43=0),"",TOTAL!C43/TOTAL!$C$6*'Vîrsta 1-2 ani'!$C$6)</f>
        <v/>
      </c>
      <c r="D43" s="248" t="str">
        <f>IF(OR(TOTAL!D43="",TOTAL!D43=0),"",TOTAL!D43/TOTAL!$C$6*'Vîrsta 1-2 ani'!$C$6)</f>
        <v/>
      </c>
      <c r="E43" s="248" t="str">
        <f>IF(OR(TOTAL!E43="",TOTAL!E43=0),"",TOTAL!E43/TOTAL!$C$6*'Vîrsta 1-2 ani'!$C$6)</f>
        <v/>
      </c>
      <c r="F43" s="248" t="str">
        <f>IF(OR(TOTAL!F43="",TOTAL!F43=0),"",TOTAL!F43/TOTAL!$C$6*'Vîrsta 1-2 ani'!$C$6)</f>
        <v/>
      </c>
      <c r="G43" s="248" t="str">
        <f>IF(OR(TOTAL!G43="",TOTAL!G43=0),"",TOTAL!G43/TOTAL!$C$6*'Vîrsta 1-2 ani'!$C$6)</f>
        <v/>
      </c>
      <c r="H43" s="248" t="str">
        <f>IF(OR(TOTAL!H43="",TOTAL!H43=0),"",TOTAL!H43/TOTAL!$C$6*'Vîrsta 1-2 ani'!$C$6)</f>
        <v/>
      </c>
      <c r="I43" s="248" t="str">
        <f>IF(OR(TOTAL!I43="",TOTAL!I43=0),"",TOTAL!I43/TOTAL!$C$6*'Vîrsta 1-2 ani'!$C$6)</f>
        <v/>
      </c>
      <c r="J43" s="248" t="str">
        <f>IF(OR(TOTAL!J43="",TOTAL!J43=0),"",TOTAL!J43/TOTAL!$C$6*'Vîrsta 1-2 ani'!$C$6)</f>
        <v/>
      </c>
      <c r="K43" s="248" t="str">
        <f>IF(OR(TOTAL!K43="",TOTAL!K43=0),"",TOTAL!K43/TOTAL!$C$6*'Vîrsta 1-2 ani'!$C$6)</f>
        <v/>
      </c>
      <c r="L43" s="248" t="str">
        <f>IF(OR(TOTAL!L43="",TOTAL!L43=0),"",TOTAL!L43/TOTAL!$C$6*'Vîrsta 1-2 ani'!$C$6)</f>
        <v/>
      </c>
      <c r="M43" s="248" t="str">
        <f>IF(OR(TOTAL!M43="",TOTAL!M43=0),"",TOTAL!M43/TOTAL!$C$6*'Vîrsta 1-2 ani'!$C$6)</f>
        <v/>
      </c>
      <c r="N43" s="248" t="str">
        <f>IF(OR(TOTAL!N43="",TOTAL!N43=0),"",TOTAL!N43/TOTAL!$C$6*'Vîrsta 1-2 ani'!$C$6)</f>
        <v/>
      </c>
      <c r="O43" s="248" t="str">
        <f>IF(OR(TOTAL!O43="",TOTAL!O43=0),"",TOTAL!O43/TOTAL!$C$6*'Vîrsta 1-2 ani'!$C$6)</f>
        <v/>
      </c>
      <c r="P43" s="248" t="str">
        <f>IF(OR(TOTAL!P43="",TOTAL!P43=0),"",TOTAL!P43/TOTAL!$C$6*'Vîrsta 1-2 ani'!$C$6)</f>
        <v/>
      </c>
      <c r="Q43" s="248" t="str">
        <f>IF(OR(TOTAL!Q43="",TOTAL!Q43=0),"",TOTAL!Q43/TOTAL!$C$6*'Vîrsta 1-2 ani'!$C$6)</f>
        <v/>
      </c>
      <c r="R43" s="248" t="str">
        <f>IF(OR(TOTAL!R43="",TOTAL!R43=0),"",TOTAL!R43/TOTAL!$C$6*'Vîrsta 1-2 ani'!$C$6)</f>
        <v/>
      </c>
      <c r="S43" s="248" t="str">
        <f>IF(OR(TOTAL!S43="",TOTAL!S43=0),"",TOTAL!S43/TOTAL!$C$6*'Vîrsta 1-2 ani'!$C$6)</f>
        <v/>
      </c>
      <c r="T43" s="248" t="str">
        <f>IF(OR(TOTAL!T43="",TOTAL!T43=0),"",TOTAL!T43/TOTAL!$C$6*'Vîrsta 1-2 ani'!$C$6)</f>
        <v/>
      </c>
      <c r="U43" s="248" t="str">
        <f>IF(OR(TOTAL!U43="",TOTAL!U43=0),"",TOTAL!U43/TOTAL!$C$6*'Vîrsta 1-2 ani'!$C$6)</f>
        <v/>
      </c>
      <c r="V43" s="248" t="str">
        <f>IF(OR(TOTAL!V43="",TOTAL!V43=0),"",TOTAL!V43/TOTAL!$C$6*'Vîrsta 1-2 ani'!$C$6)</f>
        <v/>
      </c>
      <c r="W43" s="248" t="str">
        <f>IF(OR(TOTAL!W43="",TOTAL!W43=0),"",TOTAL!W43/TOTAL!$C$6*'Vîrsta 1-2 ani'!$C$6)</f>
        <v/>
      </c>
      <c r="X43" s="248" t="str">
        <f>IF(OR(TOTAL!X43="",TOTAL!X43=0),"",TOTAL!X43/TOTAL!$C$6*'Vîrsta 1-2 ani'!$C$6)</f>
        <v/>
      </c>
      <c r="Y43" s="248" t="str">
        <f>IF(OR(TOTAL!Y43="",TOTAL!Y43=0),"",TOTAL!Y43/TOTAL!$C$6*'Vîrsta 1-2 ani'!$C$6)</f>
        <v/>
      </c>
      <c r="Z43" s="11">
        <f t="shared" si="14"/>
        <v>0</v>
      </c>
      <c r="AA43" s="11">
        <f t="shared" si="15"/>
        <v>0</v>
      </c>
      <c r="AB43" s="11" t="str">
        <f t="shared" ref="AB43:AB62" si="16">IFERROR(IF($AA43=0,"",$AA43-AC43*AA43/100),"")</f>
        <v/>
      </c>
      <c r="AC43" s="7">
        <v>20</v>
      </c>
      <c r="AD43" s="97" t="str">
        <f t="shared" si="10"/>
        <v/>
      </c>
      <c r="AE43" s="98">
        <v>6.8000000000000005E-2</v>
      </c>
      <c r="AF43" s="97" t="str">
        <f t="shared" si="11"/>
        <v/>
      </c>
      <c r="AG43" s="98">
        <v>1E-3</v>
      </c>
      <c r="AH43" s="97" t="str">
        <f t="shared" si="12"/>
        <v/>
      </c>
      <c r="AI43" s="98">
        <v>0.26300000000000001</v>
      </c>
      <c r="AJ43" s="97" t="str">
        <f t="shared" si="13"/>
        <v/>
      </c>
      <c r="AK43" s="98">
        <v>1.37</v>
      </c>
      <c r="AL43" s="195"/>
      <c r="AM43" s="136"/>
      <c r="AN43" s="137"/>
      <c r="AO43" s="66"/>
    </row>
    <row r="44" spans="1:41" s="31" customFormat="1" ht="17" x14ac:dyDescent="0.2">
      <c r="A44" s="327"/>
      <c r="B44" s="58" t="s">
        <v>57</v>
      </c>
      <c r="C44" s="247" t="str">
        <f>IF(OR(TOTAL!C44="",TOTAL!C44=0),"",TOTAL!C44/TOTAL!$C$6*'Vîrsta 1-2 ani'!$C$6)</f>
        <v/>
      </c>
      <c r="D44" s="247" t="str">
        <f>IF(OR(TOTAL!D44="",TOTAL!D44=0),"",TOTAL!D44/TOTAL!$C$6*'Vîrsta 1-2 ani'!$C$6)</f>
        <v/>
      </c>
      <c r="E44" s="247" t="str">
        <f>IF(OR(TOTAL!E44="",TOTAL!E44=0),"",TOTAL!E44/TOTAL!$C$6*'Vîrsta 1-2 ani'!$C$6)</f>
        <v/>
      </c>
      <c r="F44" s="247" t="str">
        <f>IF(OR(TOTAL!F44="",TOTAL!F44=0),"",TOTAL!F44/TOTAL!$C$6*'Vîrsta 1-2 ani'!$C$6)</f>
        <v/>
      </c>
      <c r="G44" s="247" t="str">
        <f>IF(OR(TOTAL!G44="",TOTAL!G44=0),"",TOTAL!G44/TOTAL!$C$6*'Vîrsta 1-2 ani'!$C$6)</f>
        <v/>
      </c>
      <c r="H44" s="247" t="str">
        <f>IF(OR(TOTAL!H44="",TOTAL!H44=0),"",TOTAL!H44/TOTAL!$C$6*'Vîrsta 1-2 ani'!$C$6)</f>
        <v/>
      </c>
      <c r="I44" s="247" t="str">
        <f>IF(OR(TOTAL!I44="",TOTAL!I44=0),"",TOTAL!I44/TOTAL!$C$6*'Vîrsta 1-2 ani'!$C$6)</f>
        <v/>
      </c>
      <c r="J44" s="247" t="str">
        <f>IF(OR(TOTAL!J44="",TOTAL!J44=0),"",TOTAL!J44/TOTAL!$C$6*'Vîrsta 1-2 ani'!$C$6)</f>
        <v/>
      </c>
      <c r="K44" s="247" t="str">
        <f>IF(OR(TOTAL!K44="",TOTAL!K44=0),"",TOTAL!K44/TOTAL!$C$6*'Vîrsta 1-2 ani'!$C$6)</f>
        <v/>
      </c>
      <c r="L44" s="247" t="str">
        <f>IF(OR(TOTAL!L44="",TOTAL!L44=0),"",TOTAL!L44/TOTAL!$C$6*'Vîrsta 1-2 ani'!$C$6)</f>
        <v/>
      </c>
      <c r="M44" s="247" t="str">
        <f>IF(OR(TOTAL!M44="",TOTAL!M44=0),"",TOTAL!M44/TOTAL!$C$6*'Vîrsta 1-2 ani'!$C$6)</f>
        <v/>
      </c>
      <c r="N44" s="247" t="str">
        <f>IF(OR(TOTAL!N44="",TOTAL!N44=0),"",TOTAL!N44/TOTAL!$C$6*'Vîrsta 1-2 ani'!$C$6)</f>
        <v/>
      </c>
      <c r="O44" s="247" t="str">
        <f>IF(OR(TOTAL!O44="",TOTAL!O44=0),"",TOTAL!O44/TOTAL!$C$6*'Vîrsta 1-2 ani'!$C$6)</f>
        <v/>
      </c>
      <c r="P44" s="247" t="str">
        <f>IF(OR(TOTAL!P44="",TOTAL!P44=0),"",TOTAL!P44/TOTAL!$C$6*'Vîrsta 1-2 ani'!$C$6)</f>
        <v/>
      </c>
      <c r="Q44" s="247" t="str">
        <f>IF(OR(TOTAL!Q44="",TOTAL!Q44=0),"",TOTAL!Q44/TOTAL!$C$6*'Vîrsta 1-2 ani'!$C$6)</f>
        <v/>
      </c>
      <c r="R44" s="247" t="str">
        <f>IF(OR(TOTAL!R44="",TOTAL!R44=0),"",TOTAL!R44/TOTAL!$C$6*'Vîrsta 1-2 ani'!$C$6)</f>
        <v/>
      </c>
      <c r="S44" s="247" t="str">
        <f>IF(OR(TOTAL!S44="",TOTAL!S44=0),"",TOTAL!S44/TOTAL!$C$6*'Vîrsta 1-2 ani'!$C$6)</f>
        <v/>
      </c>
      <c r="T44" s="247" t="str">
        <f>IF(OR(TOTAL!T44="",TOTAL!T44=0),"",TOTAL!T44/TOTAL!$C$6*'Vîrsta 1-2 ani'!$C$6)</f>
        <v/>
      </c>
      <c r="U44" s="247" t="str">
        <f>IF(OR(TOTAL!U44="",TOTAL!U44=0),"",TOTAL!U44/TOTAL!$C$6*'Vîrsta 1-2 ani'!$C$6)</f>
        <v/>
      </c>
      <c r="V44" s="247" t="str">
        <f>IF(OR(TOTAL!V44="",TOTAL!V44=0),"",TOTAL!V44/TOTAL!$C$6*'Vîrsta 1-2 ani'!$C$6)</f>
        <v/>
      </c>
      <c r="W44" s="247" t="str">
        <f>IF(OR(TOTAL!W44="",TOTAL!W44=0),"",TOTAL!W44/TOTAL!$C$6*'Vîrsta 1-2 ani'!$C$6)</f>
        <v/>
      </c>
      <c r="X44" s="247" t="str">
        <f>IF(OR(TOTAL!X44="",TOTAL!X44=0),"",TOTAL!X44/TOTAL!$C$6*'Vîrsta 1-2 ani'!$C$6)</f>
        <v/>
      </c>
      <c r="Y44" s="247" t="str">
        <f>IF(OR(TOTAL!Y44="",TOTAL!Y44=0),"",TOTAL!Y44/TOTAL!$C$6*'Vîrsta 1-2 ani'!$C$6)</f>
        <v/>
      </c>
      <c r="Z44" s="11">
        <f t="shared" si="14"/>
        <v>0</v>
      </c>
      <c r="AA44" s="11">
        <f t="shared" si="15"/>
        <v>0</v>
      </c>
      <c r="AB44" s="11" t="str">
        <f t="shared" si="16"/>
        <v/>
      </c>
      <c r="AC44" s="7">
        <v>40</v>
      </c>
      <c r="AD44" s="97" t="str">
        <f t="shared" si="10"/>
        <v/>
      </c>
      <c r="AE44" s="98">
        <v>6.0000000000000001E-3</v>
      </c>
      <c r="AF44" s="97" t="str">
        <f t="shared" si="11"/>
        <v/>
      </c>
      <c r="AG44" s="98">
        <v>2E-3</v>
      </c>
      <c r="AH44" s="97" t="str">
        <f t="shared" si="12"/>
        <v/>
      </c>
      <c r="AI44" s="98">
        <v>7.5999999999999998E-2</v>
      </c>
      <c r="AJ44" s="97" t="str">
        <f t="shared" si="13"/>
        <v/>
      </c>
      <c r="AK44" s="98">
        <v>0.3</v>
      </c>
      <c r="AL44" s="196"/>
      <c r="AM44" s="138"/>
      <c r="AN44" s="139"/>
      <c r="AO44" s="66"/>
    </row>
    <row r="45" spans="1:41" s="21" customFormat="1" ht="17" x14ac:dyDescent="0.2">
      <c r="A45" s="316">
        <v>3</v>
      </c>
      <c r="B45" s="63" t="s">
        <v>2</v>
      </c>
      <c r="C45" s="161">
        <f>IF(OR(TOTAL!C45="",TOTAL!C45=0),"",((TOTAL!C45-('Vîrsta 3-4 ani'!$C$6*0.024)-('Vîrsta 5-7 ani'!$C$6*0.08))/TOTAL!$C$6)*$C$6)</f>
        <v>1.3717647058823528</v>
      </c>
      <c r="D45" s="161">
        <f>IF(OR(TOTAL!D45="",TOTAL!D45=0),"",((TOTAL!D45-('Vîrsta 3-4 ani'!$C$6*0.024)-('Vîrsta 5-7 ani'!$C$6*0.08))/TOTAL!$C$6)*$C$6)</f>
        <v>1.156078431372549</v>
      </c>
      <c r="E45" s="161">
        <f>IF(OR(TOTAL!E45="",TOTAL!E45=0),"",((TOTAL!E45-('Vîrsta 3-4 ani'!$C$6*0.024)-('Vîrsta 5-7 ani'!$C$6*0.08))/TOTAL!$C$6)*$C$6)</f>
        <v>1.5011764705882351</v>
      </c>
      <c r="F45" s="161">
        <f>IF(OR(TOTAL!F45="",TOTAL!F45=0),"",((TOTAL!F45-('Vîrsta 3-4 ani'!$C$6*0.024)-('Vîrsta 5-7 ani'!$C$6*0.08))/TOTAL!$C$6)*$C$6)</f>
        <v>0.996470588235294</v>
      </c>
      <c r="G45" s="161">
        <f>IF(OR(TOTAL!G45="",TOTAL!G45=0),"",((TOTAL!G45-('Vîrsta 3-4 ani'!$C$6*0.024)-('Vîrsta 5-7 ani'!$C$6*0.08))/TOTAL!$C$6)*$C$6)</f>
        <v>1.2509803921568625</v>
      </c>
      <c r="H45" s="161">
        <f>IF(OR(TOTAL!H45="",TOTAL!H45=0),"",((TOTAL!H45-('Vîrsta 3-4 ani'!$C$6*0.024)-('Vîrsta 5-7 ani'!$C$6*0.08))/TOTAL!$C$6)*$C$6)</f>
        <v>1.21</v>
      </c>
      <c r="I45" s="161">
        <f>IF(OR(TOTAL!I45="",TOTAL!I45=0),"",((TOTAL!I45-('Vîrsta 3-4 ani'!$C$6*0.024)-('Vîrsta 5-7 ani'!$C$6*0.08))/TOTAL!$C$6)*$C$6)</f>
        <v>1.5119607843137253</v>
      </c>
      <c r="J45" s="161">
        <f>IF(OR(TOTAL!J45="",TOTAL!J45=0),"",((TOTAL!J45-('Vîrsta 3-4 ani'!$C$6*0.024)-('Vîrsta 5-7 ani'!$C$6*0.08))/TOTAL!$C$6)*$C$6)</f>
        <v>0.90156862745098032</v>
      </c>
      <c r="K45" s="161">
        <f>IF(OR(TOTAL!K45="",TOTAL!K45=0),"",((TOTAL!K45-('Vîrsta 3-4 ani'!$C$6*0.024)-('Vîrsta 5-7 ani'!$C$6*0.08))/TOTAL!$C$6)*$C$6)</f>
        <v>1.3782352941176472</v>
      </c>
      <c r="L45" s="161">
        <f>IF(OR(TOTAL!L45="",TOTAL!L45=0),"",((TOTAL!L45-('Vîrsta 3-4 ani'!$C$6*0.024)-('Vîrsta 5-7 ani'!$C$6*0.08))/TOTAL!$C$6)*$C$6)</f>
        <v>1.7880392156862743</v>
      </c>
      <c r="M45" s="161">
        <f>IF(OR(TOTAL!M45="",TOTAL!M45=0),"",((TOTAL!M45-('Vîrsta 3-4 ani'!$C$6*0.024)-('Vîrsta 5-7 ani'!$C$6*0.08))/TOTAL!$C$6)*$C$6)</f>
        <v>1.9045098039215684</v>
      </c>
      <c r="N45" s="161">
        <f>IF(OR(TOTAL!N45="",TOTAL!N45=0),"",((TOTAL!N45-('Vîrsta 3-4 ani'!$C$6*0.024)-('Vîrsta 5-7 ani'!$C$6*0.08))/TOTAL!$C$6)*$C$6)</f>
        <v>1.5141176470588233</v>
      </c>
      <c r="O45" s="161">
        <f>IF(OR(TOTAL!O45="",TOTAL!O45=0),"",((TOTAL!O45-('Vîrsta 3-4 ani'!$C$6*0.024)-('Vîrsta 5-7 ani'!$C$6*0.08))/TOTAL!$C$6)*$C$6)</f>
        <v>1.3717647058823528</v>
      </c>
      <c r="P45" s="161">
        <f>IF(OR(TOTAL!P45="",TOTAL!P45=0),"",((TOTAL!P45-('Vîrsta 3-4 ani'!$C$6*0.024)-('Vîrsta 5-7 ani'!$C$6*0.08))/TOTAL!$C$6)*$C$6)</f>
        <v>1.8592156862745097</v>
      </c>
      <c r="Q45" s="161">
        <f>IF(OR(TOTAL!Q45="",TOTAL!Q45=0),"",((TOTAL!Q45-('Vîrsta 3-4 ani'!$C$6*0.024)-('Vîrsta 5-7 ani'!$C$6*0.08))/TOTAL!$C$6)*$C$6)</f>
        <v>1.4645098039215685</v>
      </c>
      <c r="R45" s="161">
        <f>IF(OR(TOTAL!R45="",TOTAL!R45=0),"",((TOTAL!R45-('Vîrsta 3-4 ani'!$C$6*0.024)-('Vîrsta 5-7 ani'!$C$6*0.08))/TOTAL!$C$6)*$C$6)</f>
        <v>1.8462745098039213</v>
      </c>
      <c r="S45" s="161">
        <f>IF(OR(TOTAL!S45="",TOTAL!S45=0),"",((TOTAL!S45-('Vîrsta 3-4 ani'!$C$6*0.024)-('Vîrsta 5-7 ani'!$C$6*0.08))/TOTAL!$C$6)*$C$6)</f>
        <v>1.2854901960784311</v>
      </c>
      <c r="T45" s="161">
        <f>IF(OR(TOTAL!T45="",TOTAL!T45=0),"",((TOTAL!T45-('Vîrsta 3-4 ani'!$C$6*0.024)-('Vîrsta 5-7 ani'!$C$6*0.08))/TOTAL!$C$6)*$C$6)</f>
        <v>1.9109803921568624</v>
      </c>
      <c r="U45" s="161">
        <f>IF(OR(TOTAL!U45="",TOTAL!U45=0),"",((TOTAL!U45-('Vîrsta 3-4 ani'!$C$6*0.024)-('Vîrsta 5-7 ani'!$C$6*0.08))/TOTAL!$C$6)*$C$6)</f>
        <v>1.6607843137254901</v>
      </c>
      <c r="V45" s="161">
        <f>IF(OR(TOTAL!V45="",TOTAL!V45=0),"",((TOTAL!V45-('Vîrsta 3-4 ani'!$C$6*0.024)-('Vîrsta 5-7 ani'!$C$6*0.08))/TOTAL!$C$6)*$C$6)</f>
        <v>1.9670588235294115</v>
      </c>
      <c r="W45" s="161">
        <f>IF(OR(TOTAL!W45="",TOTAL!W45=0),"",((TOTAL!W45-('Vîrsta 3-4 ani'!$C$6*0.024)-('Vîrsta 5-7 ani'!$C$6*0.08))/TOTAL!$C$6)*$C$6)</f>
        <v>1.0309803921568625</v>
      </c>
      <c r="X45" s="161">
        <f>IF(OR(TOTAL!X45="",TOTAL!X45=0),"",((TOTAL!X45-('Vîrsta 3-4 ani'!$C$6*0.024)-('Vîrsta 5-7 ani'!$C$6*0.08))/TOTAL!$C$6)*$C$6)</f>
        <v>1.21</v>
      </c>
      <c r="Y45" s="161" t="str">
        <f>IF(OR(TOTAL!Y45="",TOTAL!Y45=0),"",((TOTAL!Y45-('Vîrsta 3-4 ani'!$C$6*0.024)-('Vîrsta 5-7 ani'!$C$6*0.08))/TOTAL!$C$6)*$C$6)</f>
        <v/>
      </c>
      <c r="Z45" s="22">
        <f t="shared" si="14"/>
        <v>32.091960784313727</v>
      </c>
      <c r="AA45" s="22">
        <f t="shared" si="15"/>
        <v>156.54615016738404</v>
      </c>
      <c r="AB45" s="22">
        <f t="shared" si="16"/>
        <v>125.44043012912483</v>
      </c>
      <c r="AC45" s="23">
        <v>19.87</v>
      </c>
      <c r="AD45" s="102">
        <f>IFERROR(IF($AB45=0,"",$AB45*AE45),"")</f>
        <v>1.1289638711621235</v>
      </c>
      <c r="AE45" s="102">
        <v>8.9999999999999993E-3</v>
      </c>
      <c r="AF45" s="102">
        <f>IFERROR(IF($AB45=0,"",$AB45*AG45),"")</f>
        <v>1.379844731420373</v>
      </c>
      <c r="AG45" s="102">
        <v>1.0999999999999999E-2</v>
      </c>
      <c r="AH45" s="102">
        <f>IFERROR(IF($AB45=0,"",$AB45*AI45),"")</f>
        <v>22.077515702725968</v>
      </c>
      <c r="AI45" s="102">
        <v>0.17599999999999999</v>
      </c>
      <c r="AJ45" s="102">
        <f>IFERROR(IF($AB45=0,"",$AB45*AK45),"")</f>
        <v>76.769543239024401</v>
      </c>
      <c r="AK45" s="103">
        <v>0.61199999999999999</v>
      </c>
      <c r="AL45" s="197">
        <v>96</v>
      </c>
      <c r="AM45" s="127">
        <f>IFERROR((AB45-AL45),"")</f>
        <v>29.440430129124834</v>
      </c>
      <c r="AN45" s="127">
        <f>IFERROR((AB45*100/AL45),"")</f>
        <v>130.66711471783836</v>
      </c>
      <c r="AO45" s="64"/>
    </row>
    <row r="46" spans="1:41" s="168" customFormat="1" ht="17" x14ac:dyDescent="0.2">
      <c r="A46" s="317"/>
      <c r="B46" s="60" t="s">
        <v>27</v>
      </c>
      <c r="C46" s="250" t="str">
        <f>IF(OR(TOTAL!C46="",TOTAL!C46=0),"",TOTAL!C46/TOTAL!$C$6*'Vîrsta 1-2 ani'!$C$6)</f>
        <v/>
      </c>
      <c r="D46" s="250">
        <f>IF(OR(TOTAL!D46="",TOTAL!D46=0),"",TOTAL!D46/TOTAL!$C$6*'Vîrsta 1-2 ani'!$C$6)</f>
        <v>1.65</v>
      </c>
      <c r="E46" s="250" t="str">
        <f>IF(OR(TOTAL!E46="",TOTAL!E46=0),"",TOTAL!E46/TOTAL!$C$6*'Vîrsta 1-2 ani'!$C$6)</f>
        <v/>
      </c>
      <c r="F46" s="250">
        <f>IF(OR(TOTAL!F46="",TOTAL!F46=0),"",TOTAL!F46/TOTAL!$C$6*'Vîrsta 1-2 ani'!$C$6)</f>
        <v>1.5658823529411763</v>
      </c>
      <c r="G46" s="250" t="str">
        <f>IF(OR(TOTAL!G46="",TOTAL!G46=0),"",TOTAL!G46/TOTAL!$C$6*'Vîrsta 1-2 ani'!$C$6)</f>
        <v/>
      </c>
      <c r="H46" s="250" t="str">
        <f>IF(OR(TOTAL!H46="",TOTAL!H46=0),"",TOTAL!H46/TOTAL!$C$6*'Vîrsta 1-2 ani'!$C$6)</f>
        <v/>
      </c>
      <c r="I46" s="250">
        <f>IF(OR(TOTAL!I46="",TOTAL!I46=0),"",TOTAL!I46/TOTAL!$C$6*'Vîrsta 1-2 ani'!$C$6)</f>
        <v>1.9843137254901961</v>
      </c>
      <c r="J46" s="250">
        <f>IF(OR(TOTAL!J46="",TOTAL!J46=0),"",TOTAL!J46/TOTAL!$C$6*'Vîrsta 1-2 ani'!$C$6)</f>
        <v>1.4235294117647057</v>
      </c>
      <c r="K46" s="250">
        <f>IF(OR(TOTAL!K46="",TOTAL!K46=0),"",TOTAL!K46/TOTAL!$C$6*'Vîrsta 1-2 ani'!$C$6)</f>
        <v>1.8117647058823529</v>
      </c>
      <c r="L46" s="250">
        <f>IF(OR(TOTAL!L46="",TOTAL!L46=0),"",TOTAL!L46/TOTAL!$C$6*'Vîrsta 1-2 ani'!$C$6)</f>
        <v>0.53921568627450978</v>
      </c>
      <c r="M46" s="250">
        <f>IF(OR(TOTAL!M46="",TOTAL!M46=0),"",TOTAL!M46/TOTAL!$C$6*'Vîrsta 1-2 ani'!$C$6)</f>
        <v>0.26313725490196077</v>
      </c>
      <c r="N46" s="250">
        <f>IF(OR(TOTAL!N46="",TOTAL!N46=0),"",TOTAL!N46/TOTAL!$C$6*'Vîrsta 1-2 ani'!$C$6)</f>
        <v>1.9843137254901961</v>
      </c>
      <c r="O46" s="250">
        <f>IF(OR(TOTAL!O46="",TOTAL!O46=0),"",TOTAL!O46/TOTAL!$C$6*'Vîrsta 1-2 ani'!$C$6)</f>
        <v>1.9411764705882355</v>
      </c>
      <c r="P46" s="250">
        <f>IF(OR(TOTAL!P46="",TOTAL!P46=0),"",TOTAL!P46/TOTAL!$C$6*'Vîrsta 1-2 ani'!$C$6)</f>
        <v>0.27176470588235296</v>
      </c>
      <c r="Q46" s="250">
        <f>IF(OR(TOTAL!Q46="",TOTAL!Q46=0),"",TOTAL!Q46/TOTAL!$C$6*'Vîrsta 1-2 ani'!$C$6)</f>
        <v>9.2745098039215684E-2</v>
      </c>
      <c r="R46" s="250">
        <f>IF(OR(TOTAL!R46="",TOTAL!R46=0),"",TOTAL!R46/TOTAL!$C$6*'Vîrsta 1-2 ani'!$C$6)</f>
        <v>0.47450980392156872</v>
      </c>
      <c r="S46" s="250">
        <f>IF(OR(TOTAL!S46="",TOTAL!S46=0),"",TOTAL!S46/TOTAL!$C$6*'Vîrsta 1-2 ani'!$C$6)</f>
        <v>1.8549019607843136</v>
      </c>
      <c r="T46" s="250">
        <f>IF(OR(TOTAL!T46="",TOTAL!T46=0),"",TOTAL!T46/TOTAL!$C$6*'Vîrsta 1-2 ani'!$C$6)</f>
        <v>0.47450980392156872</v>
      </c>
      <c r="U46" s="250">
        <f>IF(OR(TOTAL!U46="",TOTAL!U46=0),"",TOTAL!U46/TOTAL!$C$6*'Vîrsta 1-2 ani'!$C$6)</f>
        <v>2.087843137254902</v>
      </c>
      <c r="V46" s="250">
        <f>IF(OR(TOTAL!V46="",TOTAL!V46=0),"",TOTAL!V46/TOTAL!$C$6*'Vîrsta 1-2 ani'!$C$6)</f>
        <v>0.49607843137254903</v>
      </c>
      <c r="W46" s="250" t="str">
        <f>IF(OR(TOTAL!W46="",TOTAL!W46=0),"",TOTAL!W46/TOTAL!$C$6*'Vîrsta 1-2 ani'!$C$6)</f>
        <v/>
      </c>
      <c r="X46" s="250" t="str">
        <f>IF(OR(TOTAL!X46="",TOTAL!X46=0),"",TOTAL!X46/TOTAL!$C$6*'Vîrsta 1-2 ani'!$C$6)</f>
        <v/>
      </c>
      <c r="Y46" s="250" t="str">
        <f>IF(OR(TOTAL!Y46="",TOTAL!Y46=0),"",TOTAL!Y46/TOTAL!$C$6*'Vîrsta 1-2 ani'!$C$6)</f>
        <v/>
      </c>
      <c r="Z46" s="24">
        <f t="shared" si="14"/>
        <v>18.915686274509806</v>
      </c>
      <c r="AA46" s="24">
        <f t="shared" si="15"/>
        <v>92.271640363462467</v>
      </c>
      <c r="AB46" s="24">
        <f t="shared" si="16"/>
        <v>81.199043519846967</v>
      </c>
      <c r="AC46" s="8">
        <v>12</v>
      </c>
      <c r="AD46" s="101">
        <f>IFERROR(IF($AB46=0,"",$AB46*AE46),"")</f>
        <v>0.32479617407938788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9.1754919177427077</v>
      </c>
      <c r="AI46" s="100">
        <v>0.113</v>
      </c>
      <c r="AJ46" s="101">
        <f>IFERROR(IF($AB46=0,"",$AB46*AK46),"")</f>
        <v>38.163550454328075</v>
      </c>
      <c r="AK46" s="125">
        <v>0.47</v>
      </c>
      <c r="AL46" s="198"/>
      <c r="AM46" s="27"/>
      <c r="AN46" s="130"/>
      <c r="AO46" s="167"/>
    </row>
    <row r="47" spans="1:41" s="168" customFormat="1" ht="17" x14ac:dyDescent="0.2">
      <c r="A47" s="317"/>
      <c r="B47" s="60" t="s">
        <v>28</v>
      </c>
      <c r="C47" s="250" t="str">
        <f>IF(OR(TOTAL!C47="",TOTAL!C47=0),"",TOTAL!C47/TOTAL!$C$6*'Vîrsta 1-2 ani'!$C$6)</f>
        <v/>
      </c>
      <c r="D47" s="250" t="str">
        <f>IF(OR(TOTAL!D47="",TOTAL!D47=0),"",TOTAL!D47/TOTAL!$C$6*'Vîrsta 1-2 ani'!$C$6)</f>
        <v/>
      </c>
      <c r="E47" s="250" t="str">
        <f>IF(OR(TOTAL!E47="",TOTAL!E47=0),"",TOTAL!E47/TOTAL!$C$6*'Vîrsta 1-2 ani'!$C$6)</f>
        <v/>
      </c>
      <c r="F47" s="250" t="str">
        <f>IF(OR(TOTAL!F47="",TOTAL!F47=0),"",TOTAL!F47/TOTAL!$C$6*'Vîrsta 1-2 ani'!$C$6)</f>
        <v/>
      </c>
      <c r="G47" s="250" t="str">
        <f>IF(OR(TOTAL!G47="",TOTAL!G47=0),"",TOTAL!G47/TOTAL!$C$6*'Vîrsta 1-2 ani'!$C$6)</f>
        <v/>
      </c>
      <c r="H47" s="250" t="str">
        <f>IF(OR(TOTAL!H47="",TOTAL!H47=0),"",TOTAL!H47/TOTAL!$C$6*'Vîrsta 1-2 ani'!$C$6)</f>
        <v/>
      </c>
      <c r="I47" s="250" t="str">
        <f>IF(OR(TOTAL!I47="",TOTAL!I47=0),"",TOTAL!I47/TOTAL!$C$6*'Vîrsta 1-2 ani'!$C$6)</f>
        <v/>
      </c>
      <c r="J47" s="250" t="str">
        <f>IF(OR(TOTAL!J47="",TOTAL!J47=0),"",TOTAL!J47/TOTAL!$C$6*'Vîrsta 1-2 ani'!$C$6)</f>
        <v/>
      </c>
      <c r="K47" s="250" t="str">
        <f>IF(OR(TOTAL!K47="",TOTAL!K47=0),"",TOTAL!K47/TOTAL!$C$6*'Vîrsta 1-2 ani'!$C$6)</f>
        <v/>
      </c>
      <c r="L47" s="250" t="str">
        <f>IF(OR(TOTAL!L47="",TOTAL!L47=0),"",TOTAL!L47/TOTAL!$C$6*'Vîrsta 1-2 ani'!$C$6)</f>
        <v/>
      </c>
      <c r="M47" s="250" t="str">
        <f>IF(OR(TOTAL!M47="",TOTAL!M47=0),"",TOTAL!M47/TOTAL!$C$6*'Vîrsta 1-2 ani'!$C$6)</f>
        <v/>
      </c>
      <c r="N47" s="250" t="str">
        <f>IF(OR(TOTAL!N47="",TOTAL!N47=0),"",TOTAL!N47/TOTAL!$C$6*'Vîrsta 1-2 ani'!$C$6)</f>
        <v/>
      </c>
      <c r="O47" s="250" t="str">
        <f>IF(OR(TOTAL!O47="",TOTAL!O47=0),"",TOTAL!O47/TOTAL!$C$6*'Vîrsta 1-2 ani'!$C$6)</f>
        <v/>
      </c>
      <c r="P47" s="250" t="str">
        <f>IF(OR(TOTAL!P47="",TOTAL!P47=0),"",TOTAL!P47/TOTAL!$C$6*'Vîrsta 1-2 ani'!$C$6)</f>
        <v/>
      </c>
      <c r="Q47" s="250" t="str">
        <f>IF(OR(TOTAL!Q47="",TOTAL!Q47=0),"",TOTAL!Q47/TOTAL!$C$6*'Vîrsta 1-2 ani'!$C$6)</f>
        <v/>
      </c>
      <c r="R47" s="250" t="str">
        <f>IF(OR(TOTAL!R47="",TOTAL!R47=0),"",TOTAL!R47/TOTAL!$C$6*'Vîrsta 1-2 ani'!$C$6)</f>
        <v/>
      </c>
      <c r="S47" s="250" t="str">
        <f>IF(OR(TOTAL!S47="",TOTAL!S47=0),"",TOTAL!S47/TOTAL!$C$6*'Vîrsta 1-2 ani'!$C$6)</f>
        <v/>
      </c>
      <c r="T47" s="250" t="str">
        <f>IF(OR(TOTAL!T47="",TOTAL!T47=0),"",TOTAL!T47/TOTAL!$C$6*'Vîrsta 1-2 ani'!$C$6)</f>
        <v/>
      </c>
      <c r="U47" s="250" t="str">
        <f>IF(OR(TOTAL!U47="",TOTAL!U47=0),"",TOTAL!U47/TOTAL!$C$6*'Vîrsta 1-2 ani'!$C$6)</f>
        <v/>
      </c>
      <c r="V47" s="250" t="str">
        <f>IF(OR(TOTAL!V47="",TOTAL!V47=0),"",TOTAL!V47/TOTAL!$C$6*'Vîrsta 1-2 ani'!$C$6)</f>
        <v/>
      </c>
      <c r="W47" s="250" t="str">
        <f>IF(OR(TOTAL!W47="",TOTAL!W47=0),"",TOTAL!W47/TOTAL!$C$6*'Vîrsta 1-2 ani'!$C$6)</f>
        <v/>
      </c>
      <c r="X47" s="250" t="str">
        <f>IF(OR(TOTAL!X47="",TOTAL!X47=0),"",TOTAL!X47/TOTAL!$C$6*'Vîrsta 1-2 ani'!$C$6)</f>
        <v/>
      </c>
      <c r="Y47" s="250" t="str">
        <f>IF(OR(TOTAL!Y47="",TOTAL!Y47=0),"",TOTAL!Y47/TOTAL!$C$6*'Vîrsta 1-2 ani'!$C$6)</f>
        <v/>
      </c>
      <c r="Z47" s="24">
        <f t="shared" si="14"/>
        <v>0</v>
      </c>
      <c r="AA47" s="24">
        <f t="shared" si="15"/>
        <v>0</v>
      </c>
      <c r="AB47" s="24" t="str">
        <f t="shared" si="16"/>
        <v/>
      </c>
      <c r="AC47" s="8">
        <v>10</v>
      </c>
      <c r="AD47" s="101" t="str">
        <f t="shared" ref="AD47:AD61" si="17">IFERROR(IF($AB47=0,"",$AB47*AE47),"")</f>
        <v/>
      </c>
      <c r="AE47" s="100">
        <v>7.0000000000000001E-3</v>
      </c>
      <c r="AF47" s="101" t="str">
        <f t="shared" ref="AF47:AF61" si="18">IFERROR(IF($AB47=0,"",$AB47*AG47),"")</f>
        <v/>
      </c>
      <c r="AG47" s="100">
        <v>0</v>
      </c>
      <c r="AH47" s="101" t="str">
        <f t="shared" ref="AH47:AH61" si="19">IFERROR(IF($AB47=0,"",$AB47*AI47),"")</f>
        <v/>
      </c>
      <c r="AI47" s="100">
        <v>0.13</v>
      </c>
      <c r="AJ47" s="101" t="str">
        <f t="shared" ref="AJ47:AJ61" si="20">IFERROR(IF($AB47=0,"",$AB47*AK47),"")</f>
        <v/>
      </c>
      <c r="AK47" s="125">
        <v>0.59</v>
      </c>
      <c r="AL47" s="171"/>
      <c r="AM47" s="28"/>
      <c r="AN47" s="131"/>
      <c r="AO47" s="167"/>
    </row>
    <row r="48" spans="1:41" s="168" customFormat="1" ht="17" x14ac:dyDescent="0.2">
      <c r="A48" s="317"/>
      <c r="B48" s="60" t="s">
        <v>29</v>
      </c>
      <c r="C48" s="250" t="str">
        <f>IF(OR(TOTAL!C48="",TOTAL!C48=0),"",TOTAL!C48/TOTAL!$C$6*'Vîrsta 1-2 ani'!$C$6)</f>
        <v/>
      </c>
      <c r="D48" s="250" t="str">
        <f>IF(OR(TOTAL!D48="",TOTAL!D48=0),"",TOTAL!D48/TOTAL!$C$6*'Vîrsta 1-2 ani'!$C$6)</f>
        <v/>
      </c>
      <c r="E48" s="250" t="str">
        <f>IF(OR(TOTAL!E48="",TOTAL!E48=0),"",TOTAL!E48/TOTAL!$C$6*'Vîrsta 1-2 ani'!$C$6)</f>
        <v/>
      </c>
      <c r="F48" s="250" t="str">
        <f>IF(OR(TOTAL!F48="",TOTAL!F48=0),"",TOTAL!F48/TOTAL!$C$6*'Vîrsta 1-2 ani'!$C$6)</f>
        <v/>
      </c>
      <c r="G48" s="250" t="str">
        <f>IF(OR(TOTAL!G48="",TOTAL!G48=0),"",TOTAL!G48/TOTAL!$C$6*'Vîrsta 1-2 ani'!$C$6)</f>
        <v/>
      </c>
      <c r="H48" s="250" t="str">
        <f>IF(OR(TOTAL!H48="",TOTAL!H48=0),"",TOTAL!H48/TOTAL!$C$6*'Vîrsta 1-2 ani'!$C$6)</f>
        <v/>
      </c>
      <c r="I48" s="250" t="str">
        <f>IF(OR(TOTAL!I48="",TOTAL!I48=0),"",TOTAL!I48/TOTAL!$C$6*'Vîrsta 1-2 ani'!$C$6)</f>
        <v/>
      </c>
      <c r="J48" s="250" t="str">
        <f>IF(OR(TOTAL!J48="",TOTAL!J48=0),"",TOTAL!J48/TOTAL!$C$6*'Vîrsta 1-2 ani'!$C$6)</f>
        <v/>
      </c>
      <c r="K48" s="250" t="str">
        <f>IF(OR(TOTAL!K48="",TOTAL!K48=0),"",TOTAL!K48/TOTAL!$C$6*'Vîrsta 1-2 ani'!$C$6)</f>
        <v/>
      </c>
      <c r="L48" s="250" t="str">
        <f>IF(OR(TOTAL!L48="",TOTAL!L48=0),"",TOTAL!L48/TOTAL!$C$6*'Vîrsta 1-2 ani'!$C$6)</f>
        <v/>
      </c>
      <c r="M48" s="250" t="str">
        <f>IF(OR(TOTAL!M48="",TOTAL!M48=0),"",TOTAL!M48/TOTAL!$C$6*'Vîrsta 1-2 ani'!$C$6)</f>
        <v/>
      </c>
      <c r="N48" s="250" t="str">
        <f>IF(OR(TOTAL!N48="",TOTAL!N48=0),"",TOTAL!N48/TOTAL!$C$6*'Vîrsta 1-2 ani'!$C$6)</f>
        <v/>
      </c>
      <c r="O48" s="250" t="str">
        <f>IF(OR(TOTAL!O48="",TOTAL!O48=0),"",TOTAL!O48/TOTAL!$C$6*'Vîrsta 1-2 ani'!$C$6)</f>
        <v/>
      </c>
      <c r="P48" s="250" t="str">
        <f>IF(OR(TOTAL!P48="",TOTAL!P48=0),"",TOTAL!P48/TOTAL!$C$6*'Vîrsta 1-2 ani'!$C$6)</f>
        <v/>
      </c>
      <c r="Q48" s="250" t="str">
        <f>IF(OR(TOTAL!Q48="",TOTAL!Q48=0),"",TOTAL!Q48/TOTAL!$C$6*'Vîrsta 1-2 ani'!$C$6)</f>
        <v/>
      </c>
      <c r="R48" s="250" t="str">
        <f>IF(OR(TOTAL!R48="",TOTAL!R48=0),"",TOTAL!R48/TOTAL!$C$6*'Vîrsta 1-2 ani'!$C$6)</f>
        <v/>
      </c>
      <c r="S48" s="250" t="str">
        <f>IF(OR(TOTAL!S48="",TOTAL!S48=0),"",TOTAL!S48/TOTAL!$C$6*'Vîrsta 1-2 ani'!$C$6)</f>
        <v/>
      </c>
      <c r="T48" s="250" t="str">
        <f>IF(OR(TOTAL!T48="",TOTAL!T48=0),"",TOTAL!T48/TOTAL!$C$6*'Vîrsta 1-2 ani'!$C$6)</f>
        <v/>
      </c>
      <c r="U48" s="250" t="str">
        <f>IF(OR(TOTAL!U48="",TOTAL!U48=0),"",TOTAL!U48/TOTAL!$C$6*'Vîrsta 1-2 ani'!$C$6)</f>
        <v/>
      </c>
      <c r="V48" s="250" t="str">
        <f>IF(OR(TOTAL!V48="",TOTAL!V48=0),"",TOTAL!V48/TOTAL!$C$6*'Vîrsta 1-2 ani'!$C$6)</f>
        <v/>
      </c>
      <c r="W48" s="250" t="str">
        <f>IF(OR(TOTAL!W48="",TOTAL!W48=0),"",TOTAL!W48/TOTAL!$C$6*'Vîrsta 1-2 ani'!$C$6)</f>
        <v/>
      </c>
      <c r="X48" s="250" t="str">
        <f>IF(OR(TOTAL!X48="",TOTAL!X48=0),"",TOTAL!X48/TOTAL!$C$6*'Vîrsta 1-2 ani'!$C$6)</f>
        <v/>
      </c>
      <c r="Y48" s="250" t="str">
        <f>IF(OR(TOTAL!Y48="",TOTAL!Y48=0),"",TOTAL!Y48/TOTAL!$C$6*'Vîrsta 1-2 ani'!$C$6)</f>
        <v/>
      </c>
      <c r="Z48" s="24">
        <f t="shared" si="14"/>
        <v>0</v>
      </c>
      <c r="AA48" s="24">
        <f t="shared" si="15"/>
        <v>0</v>
      </c>
      <c r="AB48" s="24" t="str">
        <f t="shared" si="16"/>
        <v/>
      </c>
      <c r="AC48" s="8">
        <v>10</v>
      </c>
      <c r="AD48" s="101" t="str">
        <f t="shared" si="17"/>
        <v/>
      </c>
      <c r="AE48" s="100">
        <v>4.0000000000000001E-3</v>
      </c>
      <c r="AF48" s="101" t="str">
        <f t="shared" si="18"/>
        <v/>
      </c>
      <c r="AG48" s="100">
        <v>1E-3</v>
      </c>
      <c r="AH48" s="101" t="str">
        <f t="shared" si="19"/>
        <v/>
      </c>
      <c r="AI48" s="100">
        <v>0.15</v>
      </c>
      <c r="AJ48" s="101" t="str">
        <f t="shared" si="20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7" x14ac:dyDescent="0.2">
      <c r="A49" s="317"/>
      <c r="B49" s="60" t="s">
        <v>30</v>
      </c>
      <c r="C49" s="250" t="str">
        <f>IF(OR(TOTAL!C49="",TOTAL!C49=0),"",TOTAL!C49/TOTAL!$C$6*'Vîrsta 1-2 ani'!$C$6)</f>
        <v/>
      </c>
      <c r="D49" s="250" t="str">
        <f>IF(OR(TOTAL!D49="",TOTAL!D49=0),"",TOTAL!D49/TOTAL!$C$6*'Vîrsta 1-2 ani'!$C$6)</f>
        <v/>
      </c>
      <c r="E49" s="250" t="str">
        <f>IF(OR(TOTAL!E49="",TOTAL!E49=0),"",TOTAL!E49/TOTAL!$C$6*'Vîrsta 1-2 ani'!$C$6)</f>
        <v/>
      </c>
      <c r="F49" s="250" t="str">
        <f>IF(OR(TOTAL!F49="",TOTAL!F49=0),"",TOTAL!F49/TOTAL!$C$6*'Vîrsta 1-2 ani'!$C$6)</f>
        <v/>
      </c>
      <c r="G49" s="250" t="str">
        <f>IF(OR(TOTAL!G49="",TOTAL!G49=0),"",TOTAL!G49/TOTAL!$C$6*'Vîrsta 1-2 ani'!$C$6)</f>
        <v/>
      </c>
      <c r="H49" s="250" t="str">
        <f>IF(OR(TOTAL!H49="",TOTAL!H49=0),"",TOTAL!H49/TOTAL!$C$6*'Vîrsta 1-2 ani'!$C$6)</f>
        <v/>
      </c>
      <c r="I49" s="250" t="str">
        <f>IF(OR(TOTAL!I49="",TOTAL!I49=0),"",TOTAL!I49/TOTAL!$C$6*'Vîrsta 1-2 ani'!$C$6)</f>
        <v/>
      </c>
      <c r="J49" s="250" t="str">
        <f>IF(OR(TOTAL!J49="",TOTAL!J49=0),"",TOTAL!J49/TOTAL!$C$6*'Vîrsta 1-2 ani'!$C$6)</f>
        <v/>
      </c>
      <c r="K49" s="250" t="str">
        <f>IF(OR(TOTAL!K49="",TOTAL!K49=0),"",TOTAL!K49/TOTAL!$C$6*'Vîrsta 1-2 ani'!$C$6)</f>
        <v/>
      </c>
      <c r="L49" s="250" t="str">
        <f>IF(OR(TOTAL!L49="",TOTAL!L49=0),"",TOTAL!L49/TOTAL!$C$6*'Vîrsta 1-2 ani'!$C$6)</f>
        <v/>
      </c>
      <c r="M49" s="250" t="str">
        <f>IF(OR(TOTAL!M49="",TOTAL!M49=0),"",TOTAL!M49/TOTAL!$C$6*'Vîrsta 1-2 ani'!$C$6)</f>
        <v/>
      </c>
      <c r="N49" s="250" t="str">
        <f>IF(OR(TOTAL!N49="",TOTAL!N49=0),"",TOTAL!N49/TOTAL!$C$6*'Vîrsta 1-2 ani'!$C$6)</f>
        <v/>
      </c>
      <c r="O49" s="250" t="str">
        <f>IF(OR(TOTAL!O49="",TOTAL!O49=0),"",TOTAL!O49/TOTAL!$C$6*'Vîrsta 1-2 ani'!$C$6)</f>
        <v/>
      </c>
      <c r="P49" s="250" t="str">
        <f>IF(OR(TOTAL!P49="",TOTAL!P49=0),"",TOTAL!P49/TOTAL!$C$6*'Vîrsta 1-2 ani'!$C$6)</f>
        <v/>
      </c>
      <c r="Q49" s="250" t="str">
        <f>IF(OR(TOTAL!Q49="",TOTAL!Q49=0),"",TOTAL!Q49/TOTAL!$C$6*'Vîrsta 1-2 ani'!$C$6)</f>
        <v/>
      </c>
      <c r="R49" s="250" t="str">
        <f>IF(OR(TOTAL!R49="",TOTAL!R49=0),"",TOTAL!R49/TOTAL!$C$6*'Vîrsta 1-2 ani'!$C$6)</f>
        <v/>
      </c>
      <c r="S49" s="250" t="str">
        <f>IF(OR(TOTAL!S49="",TOTAL!S49=0),"",TOTAL!S49/TOTAL!$C$6*'Vîrsta 1-2 ani'!$C$6)</f>
        <v/>
      </c>
      <c r="T49" s="250" t="str">
        <f>IF(OR(TOTAL!T49="",TOTAL!T49=0),"",TOTAL!T49/TOTAL!$C$6*'Vîrsta 1-2 ani'!$C$6)</f>
        <v/>
      </c>
      <c r="U49" s="250" t="str">
        <f>IF(OR(TOTAL!U49="",TOTAL!U49=0),"",TOTAL!U49/TOTAL!$C$6*'Vîrsta 1-2 ani'!$C$6)</f>
        <v/>
      </c>
      <c r="V49" s="250" t="str">
        <f>IF(OR(TOTAL!V49="",TOTAL!V49=0),"",TOTAL!V49/TOTAL!$C$6*'Vîrsta 1-2 ani'!$C$6)</f>
        <v/>
      </c>
      <c r="W49" s="250" t="str">
        <f>IF(OR(TOTAL!W49="",TOTAL!W49=0),"",TOTAL!W49/TOTAL!$C$6*'Vîrsta 1-2 ani'!$C$6)</f>
        <v/>
      </c>
      <c r="X49" s="250" t="str">
        <f>IF(OR(TOTAL!X49="",TOTAL!X49=0),"",TOTAL!X49/TOTAL!$C$6*'Vîrsta 1-2 ani'!$C$6)</f>
        <v/>
      </c>
      <c r="Y49" s="250" t="str">
        <f>IF(OR(TOTAL!Y49="",TOTAL!Y49=0),"",TOTAL!Y49/TOTAL!$C$6*'Vîrsta 1-2 ani'!$C$6)</f>
        <v/>
      </c>
      <c r="Z49" s="24">
        <f t="shared" si="14"/>
        <v>0</v>
      </c>
      <c r="AA49" s="24">
        <f t="shared" si="15"/>
        <v>0</v>
      </c>
      <c r="AB49" s="24" t="str">
        <f t="shared" si="16"/>
        <v/>
      </c>
      <c r="AC49" s="8">
        <v>28</v>
      </c>
      <c r="AD49" s="101" t="str">
        <f t="shared" si="17"/>
        <v/>
      </c>
      <c r="AE49" s="100">
        <v>4.0000000000000001E-3</v>
      </c>
      <c r="AF49" s="101" t="str">
        <f t="shared" si="18"/>
        <v/>
      </c>
      <c r="AG49" s="100">
        <v>1E-3</v>
      </c>
      <c r="AH49" s="101" t="str">
        <f t="shared" si="19"/>
        <v/>
      </c>
      <c r="AI49" s="100">
        <v>0.15</v>
      </c>
      <c r="AJ49" s="101" t="str">
        <f t="shared" si="20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7" x14ac:dyDescent="0.2">
      <c r="A50" s="317"/>
      <c r="B50" s="60" t="s">
        <v>88</v>
      </c>
      <c r="C50" s="250" t="str">
        <f>IF(OR(TOTAL!C50="",TOTAL!C50=0),"",TOTAL!C50/TOTAL!$C$6*'Vîrsta 1-2 ani'!$C$6)</f>
        <v/>
      </c>
      <c r="D50" s="250" t="str">
        <f>IF(OR(TOTAL!D50="",TOTAL!D50=0),"",TOTAL!D50/TOTAL!$C$6*'Vîrsta 1-2 ani'!$C$6)</f>
        <v/>
      </c>
      <c r="E50" s="250" t="str">
        <f>IF(OR(TOTAL!E50="",TOTAL!E50=0),"",TOTAL!E50/TOTAL!$C$6*'Vîrsta 1-2 ani'!$C$6)</f>
        <v/>
      </c>
      <c r="F50" s="250" t="str">
        <f>IF(OR(TOTAL!F50="",TOTAL!F50=0),"",TOTAL!F50/TOTAL!$C$6*'Vîrsta 1-2 ani'!$C$6)</f>
        <v/>
      </c>
      <c r="G50" s="250" t="str">
        <f>IF(OR(TOTAL!G50="",TOTAL!G50=0),"",TOTAL!G50/TOTAL!$C$6*'Vîrsta 1-2 ani'!$C$6)</f>
        <v/>
      </c>
      <c r="H50" s="250" t="str">
        <f>IF(OR(TOTAL!H50="",TOTAL!H50=0),"",TOTAL!H50/TOTAL!$C$6*'Vîrsta 1-2 ani'!$C$6)</f>
        <v/>
      </c>
      <c r="I50" s="250" t="str">
        <f>IF(OR(TOTAL!I50="",TOTAL!I50=0),"",TOTAL!I50/TOTAL!$C$6*'Vîrsta 1-2 ani'!$C$6)</f>
        <v/>
      </c>
      <c r="J50" s="250" t="str">
        <f>IF(OR(TOTAL!J50="",TOTAL!J50=0),"",TOTAL!J50/TOTAL!$C$6*'Vîrsta 1-2 ani'!$C$6)</f>
        <v/>
      </c>
      <c r="K50" s="250" t="str">
        <f>IF(OR(TOTAL!K50="",TOTAL!K50=0),"",TOTAL!K50/TOTAL!$C$6*'Vîrsta 1-2 ani'!$C$6)</f>
        <v/>
      </c>
      <c r="L50" s="250" t="str">
        <f>IF(OR(TOTAL!L50="",TOTAL!L50=0),"",TOTAL!L50/TOTAL!$C$6*'Vîrsta 1-2 ani'!$C$6)</f>
        <v/>
      </c>
      <c r="M50" s="250" t="str">
        <f>IF(OR(TOTAL!M50="",TOTAL!M50=0),"",TOTAL!M50/TOTAL!$C$6*'Vîrsta 1-2 ani'!$C$6)</f>
        <v/>
      </c>
      <c r="N50" s="250" t="str">
        <f>IF(OR(TOTAL!N50="",TOTAL!N50=0),"",TOTAL!N50/TOTAL!$C$6*'Vîrsta 1-2 ani'!$C$6)</f>
        <v/>
      </c>
      <c r="O50" s="250" t="str">
        <f>IF(OR(TOTAL!O50="",TOTAL!O50=0),"",TOTAL!O50/TOTAL!$C$6*'Vîrsta 1-2 ani'!$C$6)</f>
        <v/>
      </c>
      <c r="P50" s="250" t="str">
        <f>IF(OR(TOTAL!P50="",TOTAL!P50=0),"",TOTAL!P50/TOTAL!$C$6*'Vîrsta 1-2 ani'!$C$6)</f>
        <v/>
      </c>
      <c r="Q50" s="250" t="str">
        <f>IF(OR(TOTAL!Q50="",TOTAL!Q50=0),"",TOTAL!Q50/TOTAL!$C$6*'Vîrsta 1-2 ani'!$C$6)</f>
        <v/>
      </c>
      <c r="R50" s="250" t="str">
        <f>IF(OR(TOTAL!R50="",TOTAL!R50=0),"",TOTAL!R50/TOTAL!$C$6*'Vîrsta 1-2 ani'!$C$6)</f>
        <v/>
      </c>
      <c r="S50" s="250" t="str">
        <f>IF(OR(TOTAL!S50="",TOTAL!S50=0),"",TOTAL!S50/TOTAL!$C$6*'Vîrsta 1-2 ani'!$C$6)</f>
        <v/>
      </c>
      <c r="T50" s="250" t="str">
        <f>IF(OR(TOTAL!T50="",TOTAL!T50=0),"",TOTAL!T50/TOTAL!$C$6*'Vîrsta 1-2 ani'!$C$6)</f>
        <v/>
      </c>
      <c r="U50" s="250" t="str">
        <f>IF(OR(TOTAL!U50="",TOTAL!U50=0),"",TOTAL!U50/TOTAL!$C$6*'Vîrsta 1-2 ani'!$C$6)</f>
        <v/>
      </c>
      <c r="V50" s="250" t="str">
        <f>IF(OR(TOTAL!V50="",TOTAL!V50=0),"",TOTAL!V50/TOTAL!$C$6*'Vîrsta 1-2 ani'!$C$6)</f>
        <v/>
      </c>
      <c r="W50" s="250" t="str">
        <f>IF(OR(TOTAL!W50="",TOTAL!W50=0),"",TOTAL!W50/TOTAL!$C$6*'Vîrsta 1-2 ani'!$C$6)</f>
        <v/>
      </c>
      <c r="X50" s="250" t="str">
        <f>IF(OR(TOTAL!X50="",TOTAL!X50=0),"",TOTAL!X50/TOTAL!$C$6*'Vîrsta 1-2 ani'!$C$6)</f>
        <v/>
      </c>
      <c r="Y50" s="250" t="str">
        <f>IF(OR(TOTAL!Y50="",TOTAL!Y50=0),"",TOTAL!Y50/TOTAL!$C$6*'Vîrsta 1-2 ani'!$C$6)</f>
        <v/>
      </c>
      <c r="Z50" s="24">
        <f t="shared" si="14"/>
        <v>0</v>
      </c>
      <c r="AA50" s="24">
        <f t="shared" si="15"/>
        <v>0</v>
      </c>
      <c r="AB50" s="24" t="str">
        <f t="shared" si="16"/>
        <v/>
      </c>
      <c r="AC50" s="8">
        <v>20</v>
      </c>
      <c r="AD50" s="101" t="str">
        <f t="shared" si="17"/>
        <v/>
      </c>
      <c r="AE50" s="100">
        <v>8.9999999999999993E-3</v>
      </c>
      <c r="AF50" s="101" t="str">
        <f t="shared" si="18"/>
        <v/>
      </c>
      <c r="AG50" s="100">
        <v>3.0000000000000001E-3</v>
      </c>
      <c r="AH50" s="101" t="str">
        <f t="shared" si="19"/>
        <v/>
      </c>
      <c r="AI50" s="100">
        <v>0.09</v>
      </c>
      <c r="AJ50" s="101" t="str">
        <f>IFERROR(IF($AB50=0,"",$AB50*AK50),"")</f>
        <v/>
      </c>
      <c r="AK50" s="125">
        <v>0.39</v>
      </c>
      <c r="AL50" s="171"/>
      <c r="AM50" s="28"/>
      <c r="AN50" s="131"/>
      <c r="AO50" s="167"/>
    </row>
    <row r="51" spans="1:41" s="168" customFormat="1" ht="17" x14ac:dyDescent="0.2">
      <c r="A51" s="317"/>
      <c r="B51" s="60" t="s">
        <v>31</v>
      </c>
      <c r="C51" s="250" t="str">
        <f>IF(OR(TOTAL!C51="",TOTAL!C51=0),"",TOTAL!C51/TOTAL!$C$6*'Vîrsta 1-2 ani'!$C$6)</f>
        <v/>
      </c>
      <c r="D51" s="250" t="str">
        <f>IF(OR(TOTAL!D51="",TOTAL!D51=0),"",TOTAL!D51/TOTAL!$C$6*'Vîrsta 1-2 ani'!$C$6)</f>
        <v/>
      </c>
      <c r="E51" s="250" t="str">
        <f>IF(OR(TOTAL!E51="",TOTAL!E51=0),"",TOTAL!E51/TOTAL!$C$6*'Vîrsta 1-2 ani'!$C$6)</f>
        <v/>
      </c>
      <c r="F51" s="250" t="str">
        <f>IF(OR(TOTAL!F51="",TOTAL!F51=0),"",TOTAL!F51/TOTAL!$C$6*'Vîrsta 1-2 ani'!$C$6)</f>
        <v/>
      </c>
      <c r="G51" s="250" t="str">
        <f>IF(OR(TOTAL!G51="",TOTAL!G51=0),"",TOTAL!G51/TOTAL!$C$6*'Vîrsta 1-2 ani'!$C$6)</f>
        <v/>
      </c>
      <c r="H51" s="250" t="str">
        <f>IF(OR(TOTAL!H51="",TOTAL!H51=0),"",TOTAL!H51/TOTAL!$C$6*'Vîrsta 1-2 ani'!$C$6)</f>
        <v/>
      </c>
      <c r="I51" s="250" t="str">
        <f>IF(OR(TOTAL!I51="",TOTAL!I51=0),"",TOTAL!I51/TOTAL!$C$6*'Vîrsta 1-2 ani'!$C$6)</f>
        <v/>
      </c>
      <c r="J51" s="250" t="str">
        <f>IF(OR(TOTAL!J51="",TOTAL!J51=0),"",TOTAL!J51/TOTAL!$C$6*'Vîrsta 1-2 ani'!$C$6)</f>
        <v/>
      </c>
      <c r="K51" s="250" t="str">
        <f>IF(OR(TOTAL!K51="",TOTAL!K51=0),"",TOTAL!K51/TOTAL!$C$6*'Vîrsta 1-2 ani'!$C$6)</f>
        <v/>
      </c>
      <c r="L51" s="250" t="str">
        <f>IF(OR(TOTAL!L51="",TOTAL!L51=0),"",TOTAL!L51/TOTAL!$C$6*'Vîrsta 1-2 ani'!$C$6)</f>
        <v/>
      </c>
      <c r="M51" s="250" t="str">
        <f>IF(OR(TOTAL!M51="",TOTAL!M51=0),"",TOTAL!M51/TOTAL!$C$6*'Vîrsta 1-2 ani'!$C$6)</f>
        <v/>
      </c>
      <c r="N51" s="250" t="str">
        <f>IF(OR(TOTAL!N51="",TOTAL!N51=0),"",TOTAL!N51/TOTAL!$C$6*'Vîrsta 1-2 ani'!$C$6)</f>
        <v/>
      </c>
      <c r="O51" s="250" t="str">
        <f>IF(OR(TOTAL!O51="",TOTAL!O51=0),"",TOTAL!O51/TOTAL!$C$6*'Vîrsta 1-2 ani'!$C$6)</f>
        <v/>
      </c>
      <c r="P51" s="250" t="str">
        <f>IF(OR(TOTAL!P51="",TOTAL!P51=0),"",TOTAL!P51/TOTAL!$C$6*'Vîrsta 1-2 ani'!$C$6)</f>
        <v/>
      </c>
      <c r="Q51" s="250" t="str">
        <f>IF(OR(TOTAL!Q51="",TOTAL!Q51=0),"",TOTAL!Q51/TOTAL!$C$6*'Vîrsta 1-2 ani'!$C$6)</f>
        <v/>
      </c>
      <c r="R51" s="250" t="str">
        <f>IF(OR(TOTAL!R51="",TOTAL!R51=0),"",TOTAL!R51/TOTAL!$C$6*'Vîrsta 1-2 ani'!$C$6)</f>
        <v/>
      </c>
      <c r="S51" s="250" t="str">
        <f>IF(OR(TOTAL!S51="",TOTAL!S51=0),"",TOTAL!S51/TOTAL!$C$6*'Vîrsta 1-2 ani'!$C$6)</f>
        <v/>
      </c>
      <c r="T51" s="250" t="str">
        <f>IF(OR(TOTAL!T51="",TOTAL!T51=0),"",TOTAL!T51/TOTAL!$C$6*'Vîrsta 1-2 ani'!$C$6)</f>
        <v/>
      </c>
      <c r="U51" s="250" t="str">
        <f>IF(OR(TOTAL!U51="",TOTAL!U51=0),"",TOTAL!U51/TOTAL!$C$6*'Vîrsta 1-2 ani'!$C$6)</f>
        <v/>
      </c>
      <c r="V51" s="250" t="str">
        <f>IF(OR(TOTAL!V51="",TOTAL!V51=0),"",TOTAL!V51/TOTAL!$C$6*'Vîrsta 1-2 ani'!$C$6)</f>
        <v/>
      </c>
      <c r="W51" s="250" t="str">
        <f>IF(OR(TOTAL!W51="",TOTAL!W51=0),"",TOTAL!W51/TOTAL!$C$6*'Vîrsta 1-2 ani'!$C$6)</f>
        <v/>
      </c>
      <c r="X51" s="250">
        <f>IF(OR(TOTAL!X51="",TOTAL!X51=0),"",TOTAL!X51/TOTAL!$C$6*'Vîrsta 1-2 ani'!$C$6)</f>
        <v>1.2941176470588236</v>
      </c>
      <c r="Y51" s="250" t="str">
        <f>IF(OR(TOTAL!Y51="",TOTAL!Y51=0),"",TOTAL!Y51/TOTAL!$C$6*'Vîrsta 1-2 ani'!$C$6)</f>
        <v/>
      </c>
      <c r="Z51" s="24">
        <f t="shared" si="14"/>
        <v>1.2941176470588236</v>
      </c>
      <c r="AA51" s="24">
        <f t="shared" si="15"/>
        <v>6.3127690100430423</v>
      </c>
      <c r="AB51" s="24">
        <f t="shared" si="16"/>
        <v>5.4289813486370164</v>
      </c>
      <c r="AC51" s="8">
        <v>14</v>
      </c>
      <c r="AD51" s="101">
        <f t="shared" si="17"/>
        <v>5.4289813486370166E-2</v>
      </c>
      <c r="AE51" s="100">
        <v>0.01</v>
      </c>
      <c r="AF51" s="101">
        <f t="shared" si="18"/>
        <v>2.1715925394548065E-2</v>
      </c>
      <c r="AG51" s="100">
        <v>4.0000000000000001E-3</v>
      </c>
      <c r="AH51" s="101">
        <f t="shared" si="19"/>
        <v>0.59718794835007183</v>
      </c>
      <c r="AI51" s="100">
        <v>0.11</v>
      </c>
      <c r="AJ51" s="101">
        <f t="shared" si="20"/>
        <v>2.6059110473457676</v>
      </c>
      <c r="AK51" s="125">
        <v>0.48</v>
      </c>
      <c r="AL51" s="171"/>
      <c r="AM51" s="28"/>
      <c r="AN51" s="131"/>
      <c r="AO51" s="167"/>
    </row>
    <row r="52" spans="1:41" s="168" customFormat="1" ht="17" x14ac:dyDescent="0.2">
      <c r="A52" s="317"/>
      <c r="B52" s="60" t="s">
        <v>32</v>
      </c>
      <c r="C52" s="250" t="str">
        <f>IF(OR(TOTAL!C52="",TOTAL!C52=0),"",TOTAL!C52/TOTAL!$C$6*'Vîrsta 1-2 ani'!$C$6)</f>
        <v/>
      </c>
      <c r="D52" s="250" t="str">
        <f>IF(OR(TOTAL!D52="",TOTAL!D52=0),"",TOTAL!D52/TOTAL!$C$6*'Vîrsta 1-2 ani'!$C$6)</f>
        <v/>
      </c>
      <c r="E52" s="250" t="str">
        <f>IF(OR(TOTAL!E52="",TOTAL!E52=0),"",TOTAL!E52/TOTAL!$C$6*'Vîrsta 1-2 ani'!$C$6)</f>
        <v/>
      </c>
      <c r="F52" s="250" t="str">
        <f>IF(OR(TOTAL!F52="",TOTAL!F52=0),"",TOTAL!F52/TOTAL!$C$6*'Vîrsta 1-2 ani'!$C$6)</f>
        <v/>
      </c>
      <c r="G52" s="250" t="str">
        <f>IF(OR(TOTAL!G52="",TOTAL!G52=0),"",TOTAL!G52/TOTAL!$C$6*'Vîrsta 1-2 ani'!$C$6)</f>
        <v/>
      </c>
      <c r="H52" s="250" t="str">
        <f>IF(OR(TOTAL!H52="",TOTAL!H52=0),"",TOTAL!H52/TOTAL!$C$6*'Vîrsta 1-2 ani'!$C$6)</f>
        <v/>
      </c>
      <c r="I52" s="250" t="str">
        <f>IF(OR(TOTAL!I52="",TOTAL!I52=0),"",TOTAL!I52/TOTAL!$C$6*'Vîrsta 1-2 ani'!$C$6)</f>
        <v/>
      </c>
      <c r="J52" s="250" t="str">
        <f>IF(OR(TOTAL!J52="",TOTAL!J52=0),"",TOTAL!J52/TOTAL!$C$6*'Vîrsta 1-2 ani'!$C$6)</f>
        <v/>
      </c>
      <c r="K52" s="250" t="str">
        <f>IF(OR(TOTAL!K52="",TOTAL!K52=0),"",TOTAL!K52/TOTAL!$C$6*'Vîrsta 1-2 ani'!$C$6)</f>
        <v/>
      </c>
      <c r="L52" s="250" t="str">
        <f>IF(OR(TOTAL!L52="",TOTAL!L52=0),"",TOTAL!L52/TOTAL!$C$6*'Vîrsta 1-2 ani'!$C$6)</f>
        <v/>
      </c>
      <c r="M52" s="250" t="str">
        <f>IF(OR(TOTAL!M52="",TOTAL!M52=0),"",TOTAL!M52/TOTAL!$C$6*'Vîrsta 1-2 ani'!$C$6)</f>
        <v/>
      </c>
      <c r="N52" s="250" t="str">
        <f>IF(OR(TOTAL!N52="",TOTAL!N52=0),"",TOTAL!N52/TOTAL!$C$6*'Vîrsta 1-2 ani'!$C$6)</f>
        <v/>
      </c>
      <c r="O52" s="250" t="str">
        <f>IF(OR(TOTAL!O52="",TOTAL!O52=0),"",TOTAL!O52/TOTAL!$C$6*'Vîrsta 1-2 ani'!$C$6)</f>
        <v/>
      </c>
      <c r="P52" s="250" t="str">
        <f>IF(OR(TOTAL!P52="",TOTAL!P52=0),"",TOTAL!P52/TOTAL!$C$6*'Vîrsta 1-2 ani'!$C$6)</f>
        <v/>
      </c>
      <c r="Q52" s="250" t="str">
        <f>IF(OR(TOTAL!Q52="",TOTAL!Q52=0),"",TOTAL!Q52/TOTAL!$C$6*'Vîrsta 1-2 ani'!$C$6)</f>
        <v/>
      </c>
      <c r="R52" s="250" t="str">
        <f>IF(OR(TOTAL!R52="",TOTAL!R52=0),"",TOTAL!R52/TOTAL!$C$6*'Vîrsta 1-2 ani'!$C$6)</f>
        <v/>
      </c>
      <c r="S52" s="250" t="str">
        <f>IF(OR(TOTAL!S52="",TOTAL!S52=0),"",TOTAL!S52/TOTAL!$C$6*'Vîrsta 1-2 ani'!$C$6)</f>
        <v/>
      </c>
      <c r="T52" s="250" t="str">
        <f>IF(OR(TOTAL!T52="",TOTAL!T52=0),"",TOTAL!T52/TOTAL!$C$6*'Vîrsta 1-2 ani'!$C$6)</f>
        <v/>
      </c>
      <c r="U52" s="250" t="str">
        <f>IF(OR(TOTAL!U52="",TOTAL!U52=0),"",TOTAL!U52/TOTAL!$C$6*'Vîrsta 1-2 ani'!$C$6)</f>
        <v/>
      </c>
      <c r="V52" s="250" t="str">
        <f>IF(OR(TOTAL!V52="",TOTAL!V52=0),"",TOTAL!V52/TOTAL!$C$6*'Vîrsta 1-2 ani'!$C$6)</f>
        <v/>
      </c>
      <c r="W52" s="250" t="str">
        <f>IF(OR(TOTAL!W52="",TOTAL!W52=0),"",TOTAL!W52/TOTAL!$C$6*'Vîrsta 1-2 ani'!$C$6)</f>
        <v/>
      </c>
      <c r="X52" s="250" t="str">
        <f>IF(OR(TOTAL!X52="",TOTAL!X52=0),"",TOTAL!X52/TOTAL!$C$6*'Vîrsta 1-2 ani'!$C$6)</f>
        <v/>
      </c>
      <c r="Y52" s="250" t="str">
        <f>IF(OR(TOTAL!Y52="",TOTAL!Y52=0),"",TOTAL!Y52/TOTAL!$C$6*'Vîrsta 1-2 ani'!$C$6)</f>
        <v/>
      </c>
      <c r="Z52" s="24">
        <f t="shared" si="14"/>
        <v>0</v>
      </c>
      <c r="AA52" s="24">
        <f t="shared" si="15"/>
        <v>0</v>
      </c>
      <c r="AB52" s="24" t="str">
        <f t="shared" si="16"/>
        <v/>
      </c>
      <c r="AC52" s="8">
        <v>13</v>
      </c>
      <c r="AD52" s="101" t="str">
        <f t="shared" si="17"/>
        <v/>
      </c>
      <c r="AE52" s="100">
        <v>7.0000000000000001E-3</v>
      </c>
      <c r="AF52" s="101" t="str">
        <f t="shared" si="18"/>
        <v/>
      </c>
      <c r="AG52" s="100">
        <v>2E-3</v>
      </c>
      <c r="AH52" s="101" t="str">
        <f t="shared" si="19"/>
        <v/>
      </c>
      <c r="AI52" s="100">
        <v>0.18</v>
      </c>
      <c r="AJ52" s="101" t="str">
        <f t="shared" si="20"/>
        <v/>
      </c>
      <c r="AK52" s="125">
        <v>0.69</v>
      </c>
      <c r="AL52" s="171"/>
      <c r="AM52" s="28"/>
      <c r="AN52" s="131"/>
      <c r="AO52" s="167"/>
    </row>
    <row r="53" spans="1:41" s="168" customFormat="1" ht="17" x14ac:dyDescent="0.2">
      <c r="A53" s="317"/>
      <c r="B53" s="60" t="s">
        <v>36</v>
      </c>
      <c r="C53" s="250" t="str">
        <f>IF(OR(TOTAL!C53="",TOTAL!C53=0),"",TOTAL!C53/TOTAL!$C$6*'Vîrsta 1-2 ani'!$C$6)</f>
        <v/>
      </c>
      <c r="D53" s="250" t="str">
        <f>IF(OR(TOTAL!D53="",TOTAL!D53=0),"",TOTAL!D53/TOTAL!$C$6*'Vîrsta 1-2 ani'!$C$6)</f>
        <v/>
      </c>
      <c r="E53" s="250" t="str">
        <f>IF(OR(TOTAL!E53="",TOTAL!E53=0),"",TOTAL!E53/TOTAL!$C$6*'Vîrsta 1-2 ani'!$C$6)</f>
        <v/>
      </c>
      <c r="F53" s="250" t="str">
        <f>IF(OR(TOTAL!F53="",TOTAL!F53=0),"",TOTAL!F53/TOTAL!$C$6*'Vîrsta 1-2 ani'!$C$6)</f>
        <v/>
      </c>
      <c r="G53" s="250" t="str">
        <f>IF(OR(TOTAL!G53="",TOTAL!G53=0),"",TOTAL!G53/TOTAL!$C$6*'Vîrsta 1-2 ani'!$C$6)</f>
        <v/>
      </c>
      <c r="H53" s="250" t="str">
        <f>IF(OR(TOTAL!H53="",TOTAL!H53=0),"",TOTAL!H53/TOTAL!$C$6*'Vîrsta 1-2 ani'!$C$6)</f>
        <v/>
      </c>
      <c r="I53" s="250" t="str">
        <f>IF(OR(TOTAL!I53="",TOTAL!I53=0),"",TOTAL!I53/TOTAL!$C$6*'Vîrsta 1-2 ani'!$C$6)</f>
        <v/>
      </c>
      <c r="J53" s="250" t="str">
        <f>IF(OR(TOTAL!J53="",TOTAL!J53=0),"",TOTAL!J53/TOTAL!$C$6*'Vîrsta 1-2 ani'!$C$6)</f>
        <v/>
      </c>
      <c r="K53" s="250" t="str">
        <f>IF(OR(TOTAL!K53="",TOTAL!K53=0),"",TOTAL!K53/TOTAL!$C$6*'Vîrsta 1-2 ani'!$C$6)</f>
        <v/>
      </c>
      <c r="L53" s="250" t="str">
        <f>IF(OR(TOTAL!L53="",TOTAL!L53=0),"",TOTAL!L53/TOTAL!$C$6*'Vîrsta 1-2 ani'!$C$6)</f>
        <v/>
      </c>
      <c r="M53" s="250" t="str">
        <f>IF(OR(TOTAL!M53="",TOTAL!M53=0),"",TOTAL!M53/TOTAL!$C$6*'Vîrsta 1-2 ani'!$C$6)</f>
        <v/>
      </c>
      <c r="N53" s="250" t="str">
        <f>IF(OR(TOTAL!N53="",TOTAL!N53=0),"",TOTAL!N53/TOTAL!$C$6*'Vîrsta 1-2 ani'!$C$6)</f>
        <v/>
      </c>
      <c r="O53" s="250" t="str">
        <f>IF(OR(TOTAL!O53="",TOTAL!O53=0),"",TOTAL!O53/TOTAL!$C$6*'Vîrsta 1-2 ani'!$C$6)</f>
        <v/>
      </c>
      <c r="P53" s="250" t="str">
        <f>IF(OR(TOTAL!P53="",TOTAL!P53=0),"",TOTAL!P53/TOTAL!$C$6*'Vîrsta 1-2 ani'!$C$6)</f>
        <v/>
      </c>
      <c r="Q53" s="250" t="str">
        <f>IF(OR(TOTAL!Q53="",TOTAL!Q53=0),"",TOTAL!Q53/TOTAL!$C$6*'Vîrsta 1-2 ani'!$C$6)</f>
        <v/>
      </c>
      <c r="R53" s="250" t="str">
        <f>IF(OR(TOTAL!R53="",TOTAL!R53=0),"",TOTAL!R53/TOTAL!$C$6*'Vîrsta 1-2 ani'!$C$6)</f>
        <v/>
      </c>
      <c r="S53" s="250" t="str">
        <f>IF(OR(TOTAL!S53="",TOTAL!S53=0),"",TOTAL!S53/TOTAL!$C$6*'Vîrsta 1-2 ani'!$C$6)</f>
        <v/>
      </c>
      <c r="T53" s="250" t="str">
        <f>IF(OR(TOTAL!T53="",TOTAL!T53=0),"",TOTAL!T53/TOTAL!$C$6*'Vîrsta 1-2 ani'!$C$6)</f>
        <v/>
      </c>
      <c r="U53" s="250" t="str">
        <f>IF(OR(TOTAL!U53="",TOTAL!U53=0),"",TOTAL!U53/TOTAL!$C$6*'Vîrsta 1-2 ani'!$C$6)</f>
        <v/>
      </c>
      <c r="V53" s="250" t="str">
        <f>IF(OR(TOTAL!V53="",TOTAL!V53=0),"",TOTAL!V53/TOTAL!$C$6*'Vîrsta 1-2 ani'!$C$6)</f>
        <v/>
      </c>
      <c r="W53" s="250">
        <f>IF(OR(TOTAL!W53="",TOTAL!W53=0),"",TOTAL!W53/TOTAL!$C$6*'Vîrsta 1-2 ani'!$C$6)</f>
        <v>1.0784313725490196</v>
      </c>
      <c r="X53" s="250" t="str">
        <f>IF(OR(TOTAL!X53="",TOTAL!X53=0),"",TOTAL!X53/TOTAL!$C$6*'Vîrsta 1-2 ani'!$C$6)</f>
        <v/>
      </c>
      <c r="Y53" s="250" t="str">
        <f>IF(OR(TOTAL!Y53="",TOTAL!Y53=0),"",TOTAL!Y53/TOTAL!$C$6*'Vîrsta 1-2 ani'!$C$6)</f>
        <v/>
      </c>
      <c r="Z53" s="24">
        <f t="shared" si="14"/>
        <v>1.0784313725490196</v>
      </c>
      <c r="AA53" s="24">
        <f t="shared" si="15"/>
        <v>5.2606408417025348</v>
      </c>
      <c r="AB53" s="24">
        <f t="shared" si="16"/>
        <v>4.4715447154471546</v>
      </c>
      <c r="AC53" s="8">
        <v>15</v>
      </c>
      <c r="AD53" s="101">
        <f t="shared" si="17"/>
        <v>4.4715447154471545E-2</v>
      </c>
      <c r="AE53" s="100">
        <v>0.01</v>
      </c>
      <c r="AF53" s="101">
        <f t="shared" si="18"/>
        <v>1.3414634146341465E-2</v>
      </c>
      <c r="AG53" s="100">
        <v>3.0000000000000001E-3</v>
      </c>
      <c r="AH53" s="101">
        <f t="shared" si="19"/>
        <v>0.65284552845528454</v>
      </c>
      <c r="AI53" s="100">
        <v>0.14599999999999999</v>
      </c>
      <c r="AJ53" s="101">
        <f t="shared" si="20"/>
        <v>2.7276422764227641</v>
      </c>
      <c r="AK53" s="125">
        <v>0.61</v>
      </c>
      <c r="AL53" s="171"/>
      <c r="AM53" s="28"/>
      <c r="AN53" s="131"/>
      <c r="AO53" s="167"/>
    </row>
    <row r="54" spans="1:41" s="168" customFormat="1" ht="17" x14ac:dyDescent="0.2">
      <c r="A54" s="317"/>
      <c r="B54" s="60" t="s">
        <v>37</v>
      </c>
      <c r="C54" s="250" t="str">
        <f>IF(OR(TOTAL!C54="",TOTAL!C54=0),"",TOTAL!C54/TOTAL!$C$6*'Vîrsta 1-2 ani'!$C$6)</f>
        <v/>
      </c>
      <c r="D54" s="250" t="str">
        <f>IF(OR(TOTAL!D54="",TOTAL!D54=0),"",TOTAL!D54/TOTAL!$C$6*'Vîrsta 1-2 ani'!$C$6)</f>
        <v/>
      </c>
      <c r="E54" s="250" t="str">
        <f>IF(OR(TOTAL!E54="",TOTAL!E54=0),"",TOTAL!E54/TOTAL!$C$6*'Vîrsta 1-2 ani'!$C$6)</f>
        <v/>
      </c>
      <c r="F54" s="250" t="str">
        <f>IF(OR(TOTAL!F54="",TOTAL!F54=0),"",TOTAL!F54/TOTAL!$C$6*'Vîrsta 1-2 ani'!$C$6)</f>
        <v/>
      </c>
      <c r="G54" s="250" t="str">
        <f>IF(OR(TOTAL!G54="",TOTAL!G54=0),"",TOTAL!G54/TOTAL!$C$6*'Vîrsta 1-2 ani'!$C$6)</f>
        <v/>
      </c>
      <c r="H54" s="250" t="str">
        <f>IF(OR(TOTAL!H54="",TOTAL!H54=0),"",TOTAL!H54/TOTAL!$C$6*'Vîrsta 1-2 ani'!$C$6)</f>
        <v/>
      </c>
      <c r="I54" s="250" t="str">
        <f>IF(OR(TOTAL!I54="",TOTAL!I54=0),"",TOTAL!I54/TOTAL!$C$6*'Vîrsta 1-2 ani'!$C$6)</f>
        <v/>
      </c>
      <c r="J54" s="250" t="str">
        <f>IF(OR(TOTAL!J54="",TOTAL!J54=0),"",TOTAL!J54/TOTAL!$C$6*'Vîrsta 1-2 ani'!$C$6)</f>
        <v/>
      </c>
      <c r="K54" s="250" t="str">
        <f>IF(OR(TOTAL!K54="",TOTAL!K54=0),"",TOTAL!K54/TOTAL!$C$6*'Vîrsta 1-2 ani'!$C$6)</f>
        <v/>
      </c>
      <c r="L54" s="250" t="str">
        <f>IF(OR(TOTAL!L54="",TOTAL!L54=0),"",TOTAL!L54/TOTAL!$C$6*'Vîrsta 1-2 ani'!$C$6)</f>
        <v/>
      </c>
      <c r="M54" s="250" t="str">
        <f>IF(OR(TOTAL!M54="",TOTAL!M54=0),"",TOTAL!M54/TOTAL!$C$6*'Vîrsta 1-2 ani'!$C$6)</f>
        <v/>
      </c>
      <c r="N54" s="250" t="str">
        <f>IF(OR(TOTAL!N54="",TOTAL!N54=0),"",TOTAL!N54/TOTAL!$C$6*'Vîrsta 1-2 ani'!$C$6)</f>
        <v/>
      </c>
      <c r="O54" s="250" t="str">
        <f>IF(OR(TOTAL!O54="",TOTAL!O54=0),"",TOTAL!O54/TOTAL!$C$6*'Vîrsta 1-2 ani'!$C$6)</f>
        <v/>
      </c>
      <c r="P54" s="250" t="str">
        <f>IF(OR(TOTAL!P54="",TOTAL!P54=0),"",TOTAL!P54/TOTAL!$C$6*'Vîrsta 1-2 ani'!$C$6)</f>
        <v/>
      </c>
      <c r="Q54" s="250" t="str">
        <f>IF(OR(TOTAL!Q54="",TOTAL!Q54=0),"",TOTAL!Q54/TOTAL!$C$6*'Vîrsta 1-2 ani'!$C$6)</f>
        <v/>
      </c>
      <c r="R54" s="250" t="str">
        <f>IF(OR(TOTAL!R54="",TOTAL!R54=0),"",TOTAL!R54/TOTAL!$C$6*'Vîrsta 1-2 ani'!$C$6)</f>
        <v/>
      </c>
      <c r="S54" s="250" t="str">
        <f>IF(OR(TOTAL!S54="",TOTAL!S54=0),"",TOTAL!S54/TOTAL!$C$6*'Vîrsta 1-2 ani'!$C$6)</f>
        <v/>
      </c>
      <c r="T54" s="250" t="str">
        <f>IF(OR(TOTAL!T54="",TOTAL!T54=0),"",TOTAL!T54/TOTAL!$C$6*'Vîrsta 1-2 ani'!$C$6)</f>
        <v/>
      </c>
      <c r="U54" s="250" t="str">
        <f>IF(OR(TOTAL!U54="",TOTAL!U54=0),"",TOTAL!U54/TOTAL!$C$6*'Vîrsta 1-2 ani'!$C$6)</f>
        <v/>
      </c>
      <c r="V54" s="250" t="str">
        <f>IF(OR(TOTAL!V54="",TOTAL!V54=0),"",TOTAL!V54/TOTAL!$C$6*'Vîrsta 1-2 ani'!$C$6)</f>
        <v/>
      </c>
      <c r="W54" s="250">
        <f>IF(OR(TOTAL!W54="",TOTAL!W54=0),"",TOTAL!W54/TOTAL!$C$6*'Vîrsta 1-2 ani'!$C$6)</f>
        <v>0.47450980392156872</v>
      </c>
      <c r="X54" s="250">
        <f>IF(OR(TOTAL!X54="",TOTAL!X54=0),"",TOTAL!X54/TOTAL!$C$6*'Vîrsta 1-2 ani'!$C$6)</f>
        <v>0.48529411764705888</v>
      </c>
      <c r="Y54" s="250" t="str">
        <f>IF(OR(TOTAL!Y54="",TOTAL!Y54=0),"",TOTAL!Y54/TOTAL!$C$6*'Vîrsta 1-2 ani'!$C$6)</f>
        <v/>
      </c>
      <c r="Z54" s="24">
        <f t="shared" si="14"/>
        <v>0.95980392156862759</v>
      </c>
      <c r="AA54" s="24">
        <f t="shared" si="15"/>
        <v>4.6819703491152564</v>
      </c>
      <c r="AB54" s="24">
        <f t="shared" si="16"/>
        <v>3.9796747967479682</v>
      </c>
      <c r="AC54" s="8">
        <v>15</v>
      </c>
      <c r="AD54" s="101">
        <f t="shared" si="17"/>
        <v>3.5817073170731711E-2</v>
      </c>
      <c r="AE54" s="100">
        <v>8.9999999999999993E-3</v>
      </c>
      <c r="AF54" s="101">
        <f t="shared" si="18"/>
        <v>1.5918699186991875E-2</v>
      </c>
      <c r="AG54" s="100">
        <v>4.0000000000000001E-3</v>
      </c>
      <c r="AH54" s="101">
        <f t="shared" si="19"/>
        <v>0.43378455284552853</v>
      </c>
      <c r="AI54" s="100">
        <v>0.109</v>
      </c>
      <c r="AJ54" s="101">
        <f t="shared" si="20"/>
        <v>1.8704471544715449</v>
      </c>
      <c r="AK54" s="125">
        <v>0.47</v>
      </c>
      <c r="AL54" s="171"/>
      <c r="AM54" s="28"/>
      <c r="AN54" s="131"/>
      <c r="AO54" s="167"/>
    </row>
    <row r="55" spans="1:41" s="168" customFormat="1" ht="17" x14ac:dyDescent="0.2">
      <c r="A55" s="317"/>
      <c r="B55" s="60" t="s">
        <v>33</v>
      </c>
      <c r="C55" s="250" t="str">
        <f>IF(OR(TOTAL!C55="",TOTAL!C55=0),"",TOTAL!C55/TOTAL!$C$6*'Vîrsta 1-2 ani'!$C$6)</f>
        <v/>
      </c>
      <c r="D55" s="250">
        <f>IF(OR(TOTAL!D55="",TOTAL!D55=0),"",TOTAL!D55/TOTAL!$C$6*'Vîrsta 1-2 ani'!$C$6)</f>
        <v>7.5490196078431368E-2</v>
      </c>
      <c r="E55" s="250" t="str">
        <f>IF(OR(TOTAL!E55="",TOTAL!E55=0),"",TOTAL!E55/TOTAL!$C$6*'Vîrsta 1-2 ani'!$C$6)</f>
        <v/>
      </c>
      <c r="F55" s="250" t="str">
        <f>IF(OR(TOTAL!F55="",TOTAL!F55=0),"",TOTAL!F55/TOTAL!$C$6*'Vîrsta 1-2 ani'!$C$6)</f>
        <v/>
      </c>
      <c r="G55" s="250">
        <f>IF(OR(TOTAL!G55="",TOTAL!G55=0),"",TOTAL!G55/TOTAL!$C$6*'Vîrsta 1-2 ani'!$C$6)</f>
        <v>9.4901960784313719E-2</v>
      </c>
      <c r="H55" s="250">
        <f>IF(OR(TOTAL!H55="",TOTAL!H55=0),"",TOTAL!H55/TOTAL!$C$6*'Vîrsta 1-2 ani'!$C$6)</f>
        <v>5.3921568627450983E-2</v>
      </c>
      <c r="I55" s="250">
        <f>IF(OR(TOTAL!I55="",TOTAL!I55=0),"",TOTAL!I55/TOTAL!$C$6*'Vîrsta 1-2 ani'!$C$6)</f>
        <v>9.7058823529411767E-2</v>
      </c>
      <c r="J55" s="250">
        <f>IF(OR(TOTAL!J55="",TOTAL!J55=0),"",TOTAL!J55/TOTAL!$C$6*'Vîrsta 1-2 ani'!$C$6)</f>
        <v>4.7450980392156859E-2</v>
      </c>
      <c r="K55" s="250">
        <f>IF(OR(TOTAL!K55="",TOTAL!K55=0),"",TOTAL!K55/TOTAL!$C$6*'Vîrsta 1-2 ani'!$C$6)</f>
        <v>0.13588235294117648</v>
      </c>
      <c r="L55" s="250">
        <f>IF(OR(TOTAL!L55="",TOTAL!L55=0),"",TOTAL!L55/TOTAL!$C$6*'Vîrsta 1-2 ani'!$C$6)</f>
        <v>9.2745098039215684E-2</v>
      </c>
      <c r="M55" s="250">
        <f>IF(OR(TOTAL!M55="",TOTAL!M55=0),"",TOTAL!M55/TOTAL!$C$6*'Vîrsta 1-2 ani'!$C$6)</f>
        <v>5.3921568627450983E-2</v>
      </c>
      <c r="N55" s="250">
        <f>IF(OR(TOTAL!N55="",TOTAL!N55=0),"",TOTAL!N55/TOTAL!$C$6*'Vîrsta 1-2 ani'!$C$6)</f>
        <v>9.9215686274509801E-2</v>
      </c>
      <c r="O55" s="250" t="str">
        <f>IF(OR(TOTAL!O55="",TOTAL!O55=0),"",TOTAL!O55/TOTAL!$C$6*'Vîrsta 1-2 ani'!$C$6)</f>
        <v/>
      </c>
      <c r="P55" s="250" t="str">
        <f>IF(OR(TOTAL!P55="",TOTAL!P55=0),"",TOTAL!P55/TOTAL!$C$6*'Vîrsta 1-2 ani'!$C$6)</f>
        <v/>
      </c>
      <c r="Q55" s="250" t="str">
        <f>IF(OR(TOTAL!Q55="",TOTAL!Q55=0),"",TOTAL!Q55/TOTAL!$C$6*'Vîrsta 1-2 ani'!$C$6)</f>
        <v/>
      </c>
      <c r="R55" s="250" t="str">
        <f>IF(OR(TOTAL!R55="",TOTAL!R55=0),"",TOTAL!R55/TOTAL!$C$6*'Vîrsta 1-2 ani'!$C$6)</f>
        <v/>
      </c>
      <c r="S55" s="250" t="str">
        <f>IF(OR(TOTAL!S55="",TOTAL!S55=0),"",TOTAL!S55/TOTAL!$C$6*'Vîrsta 1-2 ani'!$C$6)</f>
        <v/>
      </c>
      <c r="T55" s="250">
        <f>IF(OR(TOTAL!T55="",TOTAL!T55=0),"",TOTAL!T55/TOTAL!$C$6*'Vîrsta 1-2 ani'!$C$6)</f>
        <v>6.4705882352941169E-2</v>
      </c>
      <c r="U55" s="250">
        <f>IF(OR(TOTAL!U55="",TOTAL!U55=0),"",TOTAL!U55/TOTAL!$C$6*'Vîrsta 1-2 ani'!$C$6)</f>
        <v>0.1423529411764706</v>
      </c>
      <c r="V55" s="250">
        <f>IF(OR(TOTAL!V55="",TOTAL!V55=0),"",TOTAL!V55/TOTAL!$C$6*'Vîrsta 1-2 ani'!$C$6)</f>
        <v>9.9215686274509801E-2</v>
      </c>
      <c r="W55" s="250">
        <f>IF(OR(TOTAL!W55="",TOTAL!W55=0),"",TOTAL!W55/TOTAL!$C$6*'Vîrsta 1-2 ani'!$C$6)</f>
        <v>4.7450980392156859E-2</v>
      </c>
      <c r="X55" s="250" t="str">
        <f>IF(OR(TOTAL!X55="",TOTAL!X55=0),"",TOTAL!X55/TOTAL!$C$6*'Vîrsta 1-2 ani'!$C$6)</f>
        <v/>
      </c>
      <c r="Y55" s="250" t="str">
        <f>IF(OR(TOTAL!Y55="",TOTAL!Y55=0),"",TOTAL!Y55/TOTAL!$C$6*'Vîrsta 1-2 ani'!$C$6)</f>
        <v/>
      </c>
      <c r="Z55" s="24">
        <f t="shared" si="14"/>
        <v>1.104313725490196</v>
      </c>
      <c r="AA55" s="24">
        <f t="shared" si="15"/>
        <v>5.3868962219033953</v>
      </c>
      <c r="AB55" s="24">
        <f t="shared" si="16"/>
        <v>3.2321377331420371</v>
      </c>
      <c r="AC55" s="8">
        <v>40</v>
      </c>
      <c r="AD55" s="101">
        <f t="shared" si="17"/>
        <v>3.2321377331420369E-2</v>
      </c>
      <c r="AE55" s="100">
        <v>0.01</v>
      </c>
      <c r="AF55" s="101">
        <f t="shared" si="18"/>
        <v>9.696413199426112E-3</v>
      </c>
      <c r="AG55" s="100">
        <v>3.0000000000000001E-3</v>
      </c>
      <c r="AH55" s="101">
        <f t="shared" si="19"/>
        <v>0.29089239598278332</v>
      </c>
      <c r="AI55" s="100">
        <v>0.09</v>
      </c>
      <c r="AJ55" s="101">
        <f t="shared" si="20"/>
        <v>0.93731994261119067</v>
      </c>
      <c r="AK55" s="125">
        <v>0.28999999999999998</v>
      </c>
      <c r="AL55" s="171"/>
      <c r="AM55" s="28"/>
      <c r="AN55" s="131"/>
      <c r="AO55" s="167"/>
    </row>
    <row r="56" spans="1:41" s="168" customFormat="1" ht="17" x14ac:dyDescent="0.2">
      <c r="A56" s="317"/>
      <c r="B56" s="60" t="s">
        <v>34</v>
      </c>
      <c r="C56" s="250" t="str">
        <f>IF(OR(TOTAL!C56="",TOTAL!C56=0),"",TOTAL!C56/TOTAL!$C$6*'Vîrsta 1-2 ani'!$C$6)</f>
        <v/>
      </c>
      <c r="D56" s="250" t="str">
        <f>IF(OR(TOTAL!D56="",TOTAL!D56=0),"",TOTAL!D56/TOTAL!$C$6*'Vîrsta 1-2 ani'!$C$6)</f>
        <v/>
      </c>
      <c r="E56" s="250">
        <f>IF(OR(TOTAL!E56="",TOTAL!E56=0),"",TOTAL!E56/TOTAL!$C$6*'Vîrsta 1-2 ani'!$C$6)</f>
        <v>2.0705882352941174</v>
      </c>
      <c r="F56" s="250" t="str">
        <f>IF(OR(TOTAL!F56="",TOTAL!F56=0),"",TOTAL!F56/TOTAL!$C$6*'Vîrsta 1-2 ani'!$C$6)</f>
        <v/>
      </c>
      <c r="G56" s="250">
        <f>IF(OR(TOTAL!G56="",TOTAL!G56=0),"",TOTAL!G56/TOTAL!$C$6*'Vîrsta 1-2 ani'!$C$6)</f>
        <v>1.7254901960784315</v>
      </c>
      <c r="H56" s="250" t="str">
        <f>IF(OR(TOTAL!H56="",TOTAL!H56=0),"",TOTAL!H56/TOTAL!$C$6*'Vîrsta 1-2 ani'!$C$6)</f>
        <v/>
      </c>
      <c r="I56" s="250" t="str">
        <f>IF(OR(TOTAL!I56="",TOTAL!I56=0),"",TOTAL!I56/TOTAL!$C$6*'Vîrsta 1-2 ani'!$C$6)</f>
        <v/>
      </c>
      <c r="J56" s="250" t="str">
        <f>IF(OR(TOTAL!J56="",TOTAL!J56=0),"",TOTAL!J56/TOTAL!$C$6*'Vîrsta 1-2 ani'!$C$6)</f>
        <v/>
      </c>
      <c r="K56" s="250" t="str">
        <f>IF(OR(TOTAL!K56="",TOTAL!K56=0),"",TOTAL!K56/TOTAL!$C$6*'Vîrsta 1-2 ani'!$C$6)</f>
        <v/>
      </c>
      <c r="L56" s="250" t="str">
        <f>IF(OR(TOTAL!L56="",TOTAL!L56=0),"",TOTAL!L56/TOTAL!$C$6*'Vîrsta 1-2 ani'!$C$6)</f>
        <v/>
      </c>
      <c r="M56" s="250">
        <f>IF(OR(TOTAL!M56="",TOTAL!M56=0),"",TOTAL!M56/TOTAL!$C$6*'Vîrsta 1-2 ani'!$C$6)</f>
        <v>2.1568627450980391</v>
      </c>
      <c r="N56" s="250" t="str">
        <f>IF(OR(TOTAL!N56="",TOTAL!N56=0),"",TOTAL!N56/TOTAL!$C$6*'Vîrsta 1-2 ani'!$C$6)</f>
        <v/>
      </c>
      <c r="O56" s="250" t="str">
        <f>IF(OR(TOTAL!O56="",TOTAL!O56=0),"",TOTAL!O56/TOTAL!$C$6*'Vîrsta 1-2 ani'!$C$6)</f>
        <v/>
      </c>
      <c r="P56" s="250">
        <f>IF(OR(TOTAL!P56="",TOTAL!P56=0),"",TOTAL!P56/TOTAL!$C$6*'Vîrsta 1-2 ani'!$C$6)</f>
        <v>2.1568627450980391</v>
      </c>
      <c r="Q56" s="250" t="str">
        <f>IF(OR(TOTAL!Q56="",TOTAL!Q56=0),"",TOTAL!Q56/TOTAL!$C$6*'Vîrsta 1-2 ani'!$C$6)</f>
        <v/>
      </c>
      <c r="R56" s="250">
        <f>IF(OR(TOTAL!R56="",TOTAL!R56=0),"",TOTAL!R56/TOTAL!$C$6*'Vîrsta 1-2 ani'!$C$6)</f>
        <v>1.9411764705882355</v>
      </c>
      <c r="S56" s="250" t="str">
        <f>IF(OR(TOTAL!S56="",TOTAL!S56=0),"",TOTAL!S56/TOTAL!$C$6*'Vîrsta 1-2 ani'!$C$6)</f>
        <v/>
      </c>
      <c r="T56" s="250">
        <f>IF(OR(TOTAL!T56="",TOTAL!T56=0),"",TOTAL!T56/TOTAL!$C$6*'Vîrsta 1-2 ani'!$C$6)</f>
        <v>1.9411764705882355</v>
      </c>
      <c r="U56" s="250" t="str">
        <f>IF(OR(TOTAL!U56="",TOTAL!U56=0),"",TOTAL!U56/TOTAL!$C$6*'Vîrsta 1-2 ani'!$C$6)</f>
        <v/>
      </c>
      <c r="V56" s="250" t="str">
        <f>IF(OR(TOTAL!V56="",TOTAL!V56=0),"",TOTAL!V56/TOTAL!$C$6*'Vîrsta 1-2 ani'!$C$6)</f>
        <v/>
      </c>
      <c r="W56" s="250" t="str">
        <f>IF(OR(TOTAL!W56="",TOTAL!W56=0),"",TOTAL!W56/TOTAL!$C$6*'Vîrsta 1-2 ani'!$C$6)</f>
        <v/>
      </c>
      <c r="X56" s="250" t="str">
        <f>IF(OR(TOTAL!X56="",TOTAL!X56=0),"",TOTAL!X56/TOTAL!$C$6*'Vîrsta 1-2 ani'!$C$6)</f>
        <v/>
      </c>
      <c r="Y56" s="250" t="str">
        <f>IF(OR(TOTAL!Y56="",TOTAL!Y56=0),"",TOTAL!Y56/TOTAL!$C$6*'Vîrsta 1-2 ani'!$C$6)</f>
        <v/>
      </c>
      <c r="Z56" s="24">
        <f t="shared" si="14"/>
        <v>11.992156862745098</v>
      </c>
      <c r="AA56" s="24">
        <f t="shared" si="15"/>
        <v>58.498326159732187</v>
      </c>
      <c r="AB56" s="24">
        <f t="shared" si="16"/>
        <v>40.948828311812534</v>
      </c>
      <c r="AC56" s="8">
        <v>30</v>
      </c>
      <c r="AD56" s="101">
        <f t="shared" si="17"/>
        <v>0.36853945480631278</v>
      </c>
      <c r="AE56" s="100">
        <v>8.9999999999999993E-3</v>
      </c>
      <c r="AF56" s="101">
        <f t="shared" si="18"/>
        <v>4.0948828311812534E-2</v>
      </c>
      <c r="AG56" s="100">
        <v>1E-3</v>
      </c>
      <c r="AH56" s="101">
        <f t="shared" si="19"/>
        <v>4.5043711142993788</v>
      </c>
      <c r="AI56" s="100">
        <v>0.11</v>
      </c>
      <c r="AJ56" s="101">
        <f t="shared" si="20"/>
        <v>19.245949306551889</v>
      </c>
      <c r="AK56" s="125">
        <v>0.47</v>
      </c>
      <c r="AL56" s="171"/>
      <c r="AM56" s="28"/>
      <c r="AN56" s="131"/>
      <c r="AO56" s="167"/>
    </row>
    <row r="57" spans="1:41" s="168" customFormat="1" ht="17" x14ac:dyDescent="0.2">
      <c r="A57" s="317"/>
      <c r="B57" s="60" t="s">
        <v>89</v>
      </c>
      <c r="C57" s="250" t="str">
        <f>IF(OR(TOTAL!C57="",TOTAL!C57=0),"",TOTAL!C57/TOTAL!$C$6*'Vîrsta 1-2 ani'!$C$6)</f>
        <v/>
      </c>
      <c r="D57" s="250" t="str">
        <f>IF(OR(TOTAL!D57="",TOTAL!D57=0),"",TOTAL!D57/TOTAL!$C$6*'Vîrsta 1-2 ani'!$C$6)</f>
        <v/>
      </c>
      <c r="E57" s="250" t="str">
        <f>IF(OR(TOTAL!E57="",TOTAL!E57=0),"",TOTAL!E57/TOTAL!$C$6*'Vîrsta 1-2 ani'!$C$6)</f>
        <v/>
      </c>
      <c r="F57" s="250" t="str">
        <f>IF(OR(TOTAL!F57="",TOTAL!F57=0),"",TOTAL!F57/TOTAL!$C$6*'Vîrsta 1-2 ani'!$C$6)</f>
        <v/>
      </c>
      <c r="G57" s="250" t="str">
        <f>IF(OR(TOTAL!G57="",TOTAL!G57=0),"",TOTAL!G57/TOTAL!$C$6*'Vîrsta 1-2 ani'!$C$6)</f>
        <v/>
      </c>
      <c r="H57" s="250" t="str">
        <f>IF(OR(TOTAL!H57="",TOTAL!H57=0),"",TOTAL!H57/TOTAL!$C$6*'Vîrsta 1-2 ani'!$C$6)</f>
        <v/>
      </c>
      <c r="I57" s="250" t="str">
        <f>IF(OR(TOTAL!I57="",TOTAL!I57=0),"",TOTAL!I57/TOTAL!$C$6*'Vîrsta 1-2 ani'!$C$6)</f>
        <v/>
      </c>
      <c r="J57" s="250" t="str">
        <f>IF(OR(TOTAL!J57="",TOTAL!J57=0),"",TOTAL!J57/TOTAL!$C$6*'Vîrsta 1-2 ani'!$C$6)</f>
        <v/>
      </c>
      <c r="K57" s="250" t="str">
        <f>IF(OR(TOTAL!K57="",TOTAL!K57=0),"",TOTAL!K57/TOTAL!$C$6*'Vîrsta 1-2 ani'!$C$6)</f>
        <v/>
      </c>
      <c r="L57" s="250" t="str">
        <f>IF(OR(TOTAL!L57="",TOTAL!L57=0),"",TOTAL!L57/TOTAL!$C$6*'Vîrsta 1-2 ani'!$C$6)</f>
        <v/>
      </c>
      <c r="M57" s="250" t="str">
        <f>IF(OR(TOTAL!M57="",TOTAL!M57=0),"",TOTAL!M57/TOTAL!$C$6*'Vîrsta 1-2 ani'!$C$6)</f>
        <v/>
      </c>
      <c r="N57" s="250" t="str">
        <f>IF(OR(TOTAL!N57="",TOTAL!N57=0),"",TOTAL!N57/TOTAL!$C$6*'Vîrsta 1-2 ani'!$C$6)</f>
        <v/>
      </c>
      <c r="O57" s="250" t="str">
        <f>IF(OR(TOTAL!O57="",TOTAL!O57=0),"",TOTAL!O57/TOTAL!$C$6*'Vîrsta 1-2 ani'!$C$6)</f>
        <v/>
      </c>
      <c r="P57" s="250" t="str">
        <f>IF(OR(TOTAL!P57="",TOTAL!P57=0),"",TOTAL!P57/TOTAL!$C$6*'Vîrsta 1-2 ani'!$C$6)</f>
        <v/>
      </c>
      <c r="Q57" s="250" t="str">
        <f>IF(OR(TOTAL!Q57="",TOTAL!Q57=0),"",TOTAL!Q57/TOTAL!$C$6*'Vîrsta 1-2 ani'!$C$6)</f>
        <v/>
      </c>
      <c r="R57" s="250" t="str">
        <f>IF(OR(TOTAL!R57="",TOTAL!R57=0),"",TOTAL!R57/TOTAL!$C$6*'Vîrsta 1-2 ani'!$C$6)</f>
        <v/>
      </c>
      <c r="S57" s="250" t="str">
        <f>IF(OR(TOTAL!S57="",TOTAL!S57=0),"",TOTAL!S57/TOTAL!$C$6*'Vîrsta 1-2 ani'!$C$6)</f>
        <v/>
      </c>
      <c r="T57" s="250" t="str">
        <f>IF(OR(TOTAL!T57="",TOTAL!T57=0),"",TOTAL!T57/TOTAL!$C$6*'Vîrsta 1-2 ani'!$C$6)</f>
        <v/>
      </c>
      <c r="U57" s="250" t="str">
        <f>IF(OR(TOTAL!U57="",TOTAL!U57=0),"",TOTAL!U57/TOTAL!$C$6*'Vîrsta 1-2 ani'!$C$6)</f>
        <v/>
      </c>
      <c r="V57" s="250" t="str">
        <f>IF(OR(TOTAL!V57="",TOTAL!V57=0),"",TOTAL!V57/TOTAL!$C$6*'Vîrsta 1-2 ani'!$C$6)</f>
        <v/>
      </c>
      <c r="W57" s="250" t="str">
        <f>IF(OR(TOTAL!W57="",TOTAL!W57=0),"",TOTAL!W57/TOTAL!$C$6*'Vîrsta 1-2 ani'!$C$6)</f>
        <v/>
      </c>
      <c r="X57" s="250" t="str">
        <f>IF(OR(TOTAL!X57="",TOTAL!X57=0),"",TOTAL!X57/TOTAL!$C$6*'Vîrsta 1-2 ani'!$C$6)</f>
        <v/>
      </c>
      <c r="Y57" s="250" t="str">
        <f>IF(OR(TOTAL!Y57="",TOTAL!Y57=0),"",TOTAL!Y57/TOTAL!$C$6*'Vîrsta 1-2 ani'!$C$6)</f>
        <v/>
      </c>
      <c r="Z57" s="24">
        <f t="shared" si="14"/>
        <v>0</v>
      </c>
      <c r="AA57" s="24">
        <f t="shared" si="15"/>
        <v>0</v>
      </c>
      <c r="AB57" s="24" t="str">
        <f t="shared" si="16"/>
        <v/>
      </c>
      <c r="AC57" s="8">
        <v>26</v>
      </c>
      <c r="AD57" s="101" t="str">
        <f t="shared" si="17"/>
        <v/>
      </c>
      <c r="AE57" s="100">
        <v>8.0000000000000002E-3</v>
      </c>
      <c r="AF57" s="101" t="str">
        <f t="shared" si="18"/>
        <v/>
      </c>
      <c r="AG57" s="100">
        <v>2E-3</v>
      </c>
      <c r="AH57" s="101" t="str">
        <f t="shared" si="19"/>
        <v/>
      </c>
      <c r="AI57" s="100">
        <v>0.8</v>
      </c>
      <c r="AJ57" s="101" t="str">
        <f t="shared" si="20"/>
        <v/>
      </c>
      <c r="AK57" s="125">
        <v>0.38</v>
      </c>
      <c r="AL57" s="171"/>
      <c r="AM57" s="28"/>
      <c r="AN57" s="131"/>
      <c r="AO57" s="167"/>
    </row>
    <row r="58" spans="1:41" s="168" customFormat="1" ht="17" x14ac:dyDescent="0.2">
      <c r="A58" s="317"/>
      <c r="B58" s="60" t="s">
        <v>35</v>
      </c>
      <c r="C58" s="250">
        <f>IF(OR(TOTAL!C58="",TOTAL!C58=0),"",TOTAL!C58/TOTAL!$C$6*'Vîrsta 1-2 ani'!$C$6)</f>
        <v>1.9411764705882355</v>
      </c>
      <c r="D58" s="250" t="str">
        <f>IF(OR(TOTAL!D58="",TOTAL!D58=0),"",TOTAL!D58/TOTAL!$C$6*'Vîrsta 1-2 ani'!$C$6)</f>
        <v/>
      </c>
      <c r="E58" s="250" t="str">
        <f>IF(OR(TOTAL!E58="",TOTAL!E58=0),"",TOTAL!E58/TOTAL!$C$6*'Vîrsta 1-2 ani'!$C$6)</f>
        <v/>
      </c>
      <c r="F58" s="250" t="str">
        <f>IF(OR(TOTAL!F58="",TOTAL!F58=0),"",TOTAL!F58/TOTAL!$C$6*'Vîrsta 1-2 ani'!$C$6)</f>
        <v/>
      </c>
      <c r="G58" s="250" t="str">
        <f>IF(OR(TOTAL!G58="",TOTAL!G58=0),"",TOTAL!G58/TOTAL!$C$6*'Vîrsta 1-2 ani'!$C$6)</f>
        <v/>
      </c>
      <c r="H58" s="250">
        <f>IF(OR(TOTAL!H58="",TOTAL!H58=0),"",TOTAL!H58/TOTAL!$C$6*'Vîrsta 1-2 ani'!$C$6)</f>
        <v>1.7254901960784315</v>
      </c>
      <c r="I58" s="250" t="str">
        <f>IF(OR(TOTAL!I58="",TOTAL!I58=0),"",TOTAL!I58/TOTAL!$C$6*'Vîrsta 1-2 ani'!$C$6)</f>
        <v/>
      </c>
      <c r="J58" s="250" t="str">
        <f>IF(OR(TOTAL!J58="",TOTAL!J58=0),"",TOTAL!J58/TOTAL!$C$6*'Vîrsta 1-2 ani'!$C$6)</f>
        <v/>
      </c>
      <c r="K58" s="250" t="str">
        <f>IF(OR(TOTAL!K58="",TOTAL!K58=0),"",TOTAL!K58/TOTAL!$C$6*'Vîrsta 1-2 ani'!$C$6)</f>
        <v/>
      </c>
      <c r="L58" s="250">
        <f>IF(OR(TOTAL!L58="",TOTAL!L58=0),"",TOTAL!L58/TOTAL!$C$6*'Vîrsta 1-2 ani'!$C$6)</f>
        <v>1.7254901960784315</v>
      </c>
      <c r="M58" s="250" t="str">
        <f>IF(OR(TOTAL!M58="",TOTAL!M58=0),"",TOTAL!M58/TOTAL!$C$6*'Vîrsta 1-2 ani'!$C$6)</f>
        <v/>
      </c>
      <c r="N58" s="250" t="str">
        <f>IF(OR(TOTAL!N58="",TOTAL!N58=0),"",TOTAL!N58/TOTAL!$C$6*'Vîrsta 1-2 ani'!$C$6)</f>
        <v/>
      </c>
      <c r="O58" s="250" t="str">
        <f>IF(OR(TOTAL!O58="",TOTAL!O58=0),"",TOTAL!O58/TOTAL!$C$6*'Vîrsta 1-2 ani'!$C$6)</f>
        <v/>
      </c>
      <c r="P58" s="250" t="str">
        <f>IF(OR(TOTAL!P58="",TOTAL!P58=0),"",TOTAL!P58/TOTAL!$C$6*'Vîrsta 1-2 ani'!$C$6)</f>
        <v/>
      </c>
      <c r="Q58" s="250">
        <f>IF(OR(TOTAL!Q58="",TOTAL!Q58=0),"",TOTAL!Q58/TOTAL!$C$6*'Vîrsta 1-2 ani'!$C$6)</f>
        <v>1.9411764705882355</v>
      </c>
      <c r="R58" s="250" t="str">
        <f>IF(OR(TOTAL!R58="",TOTAL!R58=0),"",TOTAL!R58/TOTAL!$C$6*'Vîrsta 1-2 ani'!$C$6)</f>
        <v/>
      </c>
      <c r="S58" s="250" t="str">
        <f>IF(OR(TOTAL!S58="",TOTAL!S58=0),"",TOTAL!S58/TOTAL!$C$6*'Vîrsta 1-2 ani'!$C$6)</f>
        <v/>
      </c>
      <c r="T58" s="250" t="str">
        <f>IF(OR(TOTAL!T58="",TOTAL!T58=0),"",TOTAL!T58/TOTAL!$C$6*'Vîrsta 1-2 ani'!$C$6)</f>
        <v/>
      </c>
      <c r="U58" s="250" t="str">
        <f>IF(OR(TOTAL!U58="",TOTAL!U58=0),"",TOTAL!U58/TOTAL!$C$6*'Vîrsta 1-2 ani'!$C$6)</f>
        <v/>
      </c>
      <c r="V58" s="250">
        <f>IF(OR(TOTAL!V58="",TOTAL!V58=0),"",TOTAL!V58/TOTAL!$C$6*'Vîrsta 1-2 ani'!$C$6)</f>
        <v>1.9411764705882355</v>
      </c>
      <c r="W58" s="250" t="str">
        <f>IF(OR(TOTAL!W58="",TOTAL!W58=0),"",TOTAL!W58/TOTAL!$C$6*'Vîrsta 1-2 ani'!$C$6)</f>
        <v/>
      </c>
      <c r="X58" s="250" t="str">
        <f>IF(OR(TOTAL!X58="",TOTAL!X58=0),"",TOTAL!X58/TOTAL!$C$6*'Vîrsta 1-2 ani'!$C$6)</f>
        <v/>
      </c>
      <c r="Y58" s="250" t="str">
        <f>IF(OR(TOTAL!Y58="",TOTAL!Y58=0),"",TOTAL!Y58/TOTAL!$C$6*'Vîrsta 1-2 ani'!$C$6)</f>
        <v/>
      </c>
      <c r="Z58" s="24">
        <f t="shared" si="14"/>
        <v>9.2745098039215694</v>
      </c>
      <c r="AA58" s="24">
        <f t="shared" si="15"/>
        <v>45.241511238641799</v>
      </c>
      <c r="AB58" s="24">
        <f t="shared" si="16"/>
        <v>31.669057867049261</v>
      </c>
      <c r="AC58" s="8">
        <v>30</v>
      </c>
      <c r="AD58" s="101">
        <f t="shared" si="17"/>
        <v>0.31669057867049261</v>
      </c>
      <c r="AE58" s="100">
        <v>0.01</v>
      </c>
      <c r="AF58" s="101">
        <f t="shared" si="18"/>
        <v>9.5007173601147785E-2</v>
      </c>
      <c r="AG58" s="100">
        <v>3.0000000000000001E-3</v>
      </c>
      <c r="AH58" s="101">
        <f t="shared" si="19"/>
        <v>6.9671927307508374</v>
      </c>
      <c r="AI58" s="100">
        <v>0.22</v>
      </c>
      <c r="AJ58" s="101">
        <f t="shared" si="20"/>
        <v>28.185461501673842</v>
      </c>
      <c r="AK58" s="125">
        <v>0.89</v>
      </c>
      <c r="AL58" s="171"/>
      <c r="AM58" s="28"/>
      <c r="AN58" s="131"/>
      <c r="AO58" s="167"/>
    </row>
    <row r="59" spans="1:41" s="31" customFormat="1" ht="17" x14ac:dyDescent="0.2">
      <c r="A59" s="317"/>
      <c r="B59" s="60" t="s">
        <v>90</v>
      </c>
      <c r="C59" s="245" t="str">
        <f>IF(OR(TOTAL!C59="",TOTAL!C59=0),"",TOTAL!C59/TOTAL!$C$6*'Vîrsta 1-2 ani'!$C$6)</f>
        <v/>
      </c>
      <c r="D59" s="245" t="str">
        <f>IF(OR(TOTAL!D59="",TOTAL!D59=0),"",TOTAL!D59/TOTAL!$C$6*'Vîrsta 1-2 ani'!$C$6)</f>
        <v/>
      </c>
      <c r="E59" s="245" t="str">
        <f>IF(OR(TOTAL!E59="",TOTAL!E59=0),"",TOTAL!E59/TOTAL!$C$6*'Vîrsta 1-2 ani'!$C$6)</f>
        <v/>
      </c>
      <c r="F59" s="245" t="str">
        <f>IF(OR(TOTAL!F59="",TOTAL!F59=0),"",TOTAL!F59/TOTAL!$C$6*'Vîrsta 1-2 ani'!$C$6)</f>
        <v/>
      </c>
      <c r="G59" s="245" t="str">
        <f>IF(OR(TOTAL!G59="",TOTAL!G59=0),"",TOTAL!G59/TOTAL!$C$6*'Vîrsta 1-2 ani'!$C$6)</f>
        <v/>
      </c>
      <c r="H59" s="245" t="str">
        <f>IF(OR(TOTAL!H59="",TOTAL!H59=0),"",TOTAL!H59/TOTAL!$C$6*'Vîrsta 1-2 ani'!$C$6)</f>
        <v/>
      </c>
      <c r="I59" s="245" t="str">
        <f>IF(OR(TOTAL!I59="",TOTAL!I59=0),"",TOTAL!I59/TOTAL!$C$6*'Vîrsta 1-2 ani'!$C$6)</f>
        <v/>
      </c>
      <c r="J59" s="245" t="str">
        <f>IF(OR(TOTAL!J59="",TOTAL!J59=0),"",TOTAL!J59/TOTAL!$C$6*'Vîrsta 1-2 ani'!$C$6)</f>
        <v/>
      </c>
      <c r="K59" s="245" t="str">
        <f>IF(OR(TOTAL!K59="",TOTAL!K59=0),"",TOTAL!K59/TOTAL!$C$6*'Vîrsta 1-2 ani'!$C$6)</f>
        <v/>
      </c>
      <c r="L59" s="245" t="str">
        <f>IF(OR(TOTAL!L59="",TOTAL!L59=0),"",TOTAL!L59/TOTAL!$C$6*'Vîrsta 1-2 ani'!$C$6)</f>
        <v/>
      </c>
      <c r="M59" s="245" t="str">
        <f>IF(OR(TOTAL!M59="",TOTAL!M59=0),"",TOTAL!M59/TOTAL!$C$6*'Vîrsta 1-2 ani'!$C$6)</f>
        <v/>
      </c>
      <c r="N59" s="245" t="str">
        <f>IF(OR(TOTAL!N59="",TOTAL!N59=0),"",TOTAL!N59/TOTAL!$C$6*'Vîrsta 1-2 ani'!$C$6)</f>
        <v/>
      </c>
      <c r="O59" s="245" t="str">
        <f>IF(OR(TOTAL!O59="",TOTAL!O59=0),"",TOTAL!O59/TOTAL!$C$6*'Vîrsta 1-2 ani'!$C$6)</f>
        <v/>
      </c>
      <c r="P59" s="245" t="str">
        <f>IF(OR(TOTAL!P59="",TOTAL!P59=0),"",TOTAL!P59/TOTAL!$C$6*'Vîrsta 1-2 ani'!$C$6)</f>
        <v/>
      </c>
      <c r="Q59" s="245" t="str">
        <f>IF(OR(TOTAL!Q59="",TOTAL!Q59=0),"",TOTAL!Q59/TOTAL!$C$6*'Vîrsta 1-2 ani'!$C$6)</f>
        <v/>
      </c>
      <c r="R59" s="245" t="str">
        <f>IF(OR(TOTAL!R59="",TOTAL!R59=0),"",TOTAL!R59/TOTAL!$C$6*'Vîrsta 1-2 ani'!$C$6)</f>
        <v/>
      </c>
      <c r="S59" s="245" t="str">
        <f>IF(OR(TOTAL!S59="",TOTAL!S59=0),"",TOTAL!S59/TOTAL!$C$6*'Vîrsta 1-2 ani'!$C$6)</f>
        <v/>
      </c>
      <c r="T59" s="245" t="str">
        <f>IF(OR(TOTAL!T59="",TOTAL!T59=0),"",TOTAL!T59/TOTAL!$C$6*'Vîrsta 1-2 ani'!$C$6)</f>
        <v/>
      </c>
      <c r="U59" s="245" t="str">
        <f>IF(OR(TOTAL!U59="",TOTAL!U59=0),"",TOTAL!U59/TOTAL!$C$6*'Vîrsta 1-2 ani'!$C$6)</f>
        <v/>
      </c>
      <c r="V59" s="245" t="str">
        <f>IF(OR(TOTAL!V59="",TOTAL!V59=0),"",TOTAL!V59/TOTAL!$C$6*'Vîrsta 1-2 ani'!$C$6)</f>
        <v/>
      </c>
      <c r="W59" s="245" t="str">
        <f>IF(OR(TOTAL!W59="",TOTAL!W59=0),"",TOTAL!W59/TOTAL!$C$6*'Vîrsta 1-2 ani'!$C$6)</f>
        <v/>
      </c>
      <c r="X59" s="245" t="str">
        <f>IF(OR(TOTAL!X59="",TOTAL!X59=0),"",TOTAL!X59/TOTAL!$C$6*'Vîrsta 1-2 ani'!$C$6)</f>
        <v/>
      </c>
      <c r="Y59" s="245" t="str">
        <f>IF(OR(TOTAL!Y59="",TOTAL!Y59=0),"",TOTAL!Y59/TOTAL!$C$6*'Vîrsta 1-2 ani'!$C$6)</f>
        <v/>
      </c>
      <c r="Z59" s="11">
        <f t="shared" si="14"/>
        <v>0</v>
      </c>
      <c r="AA59" s="11">
        <f t="shared" si="15"/>
        <v>0</v>
      </c>
      <c r="AB59" s="11" t="str">
        <f t="shared" si="16"/>
        <v/>
      </c>
      <c r="AC59" s="7">
        <v>26</v>
      </c>
      <c r="AD59" s="97" t="str">
        <f t="shared" si="17"/>
        <v/>
      </c>
      <c r="AE59" s="98">
        <v>0.02</v>
      </c>
      <c r="AF59" s="97" t="str">
        <f t="shared" si="18"/>
        <v/>
      </c>
      <c r="AG59" s="98">
        <v>0.14000000000000001</v>
      </c>
      <c r="AH59" s="97" t="str">
        <f t="shared" si="19"/>
        <v/>
      </c>
      <c r="AI59" s="98">
        <v>8.5300000000000001E-2</v>
      </c>
      <c r="AJ59" s="97" t="str">
        <f t="shared" si="20"/>
        <v/>
      </c>
      <c r="AK59" s="126">
        <v>1.6</v>
      </c>
      <c r="AL59" s="171"/>
      <c r="AM59" s="29"/>
      <c r="AN59" s="132"/>
      <c r="AO59" s="66"/>
    </row>
    <row r="60" spans="1:41" s="31" customFormat="1" ht="17" x14ac:dyDescent="0.2">
      <c r="A60" s="317"/>
      <c r="B60" s="57" t="s">
        <v>91</v>
      </c>
      <c r="C60" s="245" t="str">
        <f>IF(OR(TOTAL!C60="",TOTAL!C60=0),"",TOTAL!C60/TOTAL!$C$6*'Vîrsta 1-2 ani'!$C$6)</f>
        <v/>
      </c>
      <c r="D60" s="245" t="str">
        <f>IF(OR(TOTAL!D60="",TOTAL!D60=0),"",TOTAL!D60/TOTAL!$C$6*'Vîrsta 1-2 ani'!$C$6)</f>
        <v/>
      </c>
      <c r="E60" s="245" t="str">
        <f>IF(OR(TOTAL!E60="",TOTAL!E60=0),"",TOTAL!E60/TOTAL!$C$6*'Vîrsta 1-2 ani'!$C$6)</f>
        <v/>
      </c>
      <c r="F60" s="245" t="str">
        <f>IF(OR(TOTAL!F60="",TOTAL!F60=0),"",TOTAL!F60/TOTAL!$C$6*'Vîrsta 1-2 ani'!$C$6)</f>
        <v/>
      </c>
      <c r="G60" s="245" t="str">
        <f>IF(OR(TOTAL!G60="",TOTAL!G60=0),"",TOTAL!G60/TOTAL!$C$6*'Vîrsta 1-2 ani'!$C$6)</f>
        <v/>
      </c>
      <c r="H60" s="245" t="str">
        <f>IF(OR(TOTAL!H60="",TOTAL!H60=0),"",TOTAL!H60/TOTAL!$C$6*'Vîrsta 1-2 ani'!$C$6)</f>
        <v/>
      </c>
      <c r="I60" s="245" t="str">
        <f>IF(OR(TOTAL!I60="",TOTAL!I60=0),"",TOTAL!I60/TOTAL!$C$6*'Vîrsta 1-2 ani'!$C$6)</f>
        <v/>
      </c>
      <c r="J60" s="245" t="str">
        <f>IF(OR(TOTAL!J60="",TOTAL!J60=0),"",TOTAL!J60/TOTAL!$C$6*'Vîrsta 1-2 ani'!$C$6)</f>
        <v/>
      </c>
      <c r="K60" s="245" t="str">
        <f>IF(OR(TOTAL!K60="",TOTAL!K60=0),"",TOTAL!K60/TOTAL!$C$6*'Vîrsta 1-2 ani'!$C$6)</f>
        <v/>
      </c>
      <c r="L60" s="245" t="str">
        <f>IF(OR(TOTAL!L60="",TOTAL!L60=0),"",TOTAL!L60/TOTAL!$C$6*'Vîrsta 1-2 ani'!$C$6)</f>
        <v/>
      </c>
      <c r="M60" s="245" t="str">
        <f>IF(OR(TOTAL!M60="",TOTAL!M60=0),"",TOTAL!M60/TOTAL!$C$6*'Vîrsta 1-2 ani'!$C$6)</f>
        <v/>
      </c>
      <c r="N60" s="245" t="str">
        <f>IF(OR(TOTAL!N60="",TOTAL!N60=0),"",TOTAL!N60/TOTAL!$C$6*'Vîrsta 1-2 ani'!$C$6)</f>
        <v/>
      </c>
      <c r="O60" s="245" t="str">
        <f>IF(OR(TOTAL!O60="",TOTAL!O60=0),"",TOTAL!O60/TOTAL!$C$6*'Vîrsta 1-2 ani'!$C$6)</f>
        <v/>
      </c>
      <c r="P60" s="245" t="str">
        <f>IF(OR(TOTAL!P60="",TOTAL!P60=0),"",TOTAL!P60/TOTAL!$C$6*'Vîrsta 1-2 ani'!$C$6)</f>
        <v/>
      </c>
      <c r="Q60" s="245" t="str">
        <f>IF(OR(TOTAL!Q60="",TOTAL!Q60=0),"",TOTAL!Q60/TOTAL!$C$6*'Vîrsta 1-2 ani'!$C$6)</f>
        <v/>
      </c>
      <c r="R60" s="245" t="str">
        <f>IF(OR(TOTAL!R60="",TOTAL!R60=0),"",TOTAL!R60/TOTAL!$C$6*'Vîrsta 1-2 ani'!$C$6)</f>
        <v/>
      </c>
      <c r="S60" s="245" t="str">
        <f>IF(OR(TOTAL!S60="",TOTAL!S60=0),"",TOTAL!S60/TOTAL!$C$6*'Vîrsta 1-2 ani'!$C$6)</f>
        <v/>
      </c>
      <c r="T60" s="245" t="str">
        <f>IF(OR(TOTAL!T60="",TOTAL!T60=0),"",TOTAL!T60/TOTAL!$C$6*'Vîrsta 1-2 ani'!$C$6)</f>
        <v/>
      </c>
      <c r="U60" s="245" t="str">
        <f>IF(OR(TOTAL!U60="",TOTAL!U60=0),"",TOTAL!U60/TOTAL!$C$6*'Vîrsta 1-2 ani'!$C$6)</f>
        <v/>
      </c>
      <c r="V60" s="245" t="str">
        <f>IF(OR(TOTAL!V60="",TOTAL!V60=0),"",TOTAL!V60/TOTAL!$C$6*'Vîrsta 1-2 ani'!$C$6)</f>
        <v/>
      </c>
      <c r="W60" s="245" t="str">
        <f>IF(OR(TOTAL!W60="",TOTAL!W60=0),"",TOTAL!W60/TOTAL!$C$6*'Vîrsta 1-2 ani'!$C$6)</f>
        <v/>
      </c>
      <c r="X60" s="245" t="str">
        <f>IF(OR(TOTAL!X60="",TOTAL!X60=0),"",TOTAL!X60/TOTAL!$C$6*'Vîrsta 1-2 ani'!$C$6)</f>
        <v/>
      </c>
      <c r="Y60" s="245" t="str">
        <f>IF(OR(TOTAL!Y60="",TOTAL!Y60=0),"",TOTAL!Y60/TOTAL!$C$6*'Vîrsta 1-2 ani'!$C$6)</f>
        <v/>
      </c>
      <c r="Z60" s="11">
        <f t="shared" si="14"/>
        <v>0</v>
      </c>
      <c r="AA60" s="11">
        <f t="shared" si="15"/>
        <v>0</v>
      </c>
      <c r="AB60" s="11" t="str">
        <f t="shared" si="16"/>
        <v/>
      </c>
      <c r="AC60" s="7">
        <v>14</v>
      </c>
      <c r="AD60" s="97" t="str">
        <f t="shared" si="17"/>
        <v/>
      </c>
      <c r="AE60" s="98">
        <v>0.01</v>
      </c>
      <c r="AF60" s="97" t="str">
        <f t="shared" si="18"/>
        <v/>
      </c>
      <c r="AG60" s="98">
        <v>0.01</v>
      </c>
      <c r="AH60" s="97" t="str">
        <f t="shared" si="19"/>
        <v/>
      </c>
      <c r="AI60" s="98">
        <v>0.15</v>
      </c>
      <c r="AJ60" s="97" t="str">
        <f t="shared" si="20"/>
        <v/>
      </c>
      <c r="AK60" s="126">
        <v>0.61</v>
      </c>
      <c r="AL60" s="171"/>
      <c r="AM60" s="29"/>
      <c r="AN60" s="132"/>
      <c r="AO60" s="66"/>
    </row>
    <row r="61" spans="1:41" s="31" customFormat="1" ht="17" x14ac:dyDescent="0.2">
      <c r="A61" s="318"/>
      <c r="B61" s="57" t="s">
        <v>92</v>
      </c>
      <c r="C61" s="245" t="str">
        <f>IF(OR(TOTAL!C61="",TOTAL!C61=0),"",TOTAL!C61/TOTAL!$C$6*'Vîrsta 1-2 ani'!$C$6)</f>
        <v/>
      </c>
      <c r="D61" s="245" t="str">
        <f>IF(OR(TOTAL!D61="",TOTAL!D61=0),"",TOTAL!D61/TOTAL!$C$6*'Vîrsta 1-2 ani'!$C$6)</f>
        <v/>
      </c>
      <c r="E61" s="245" t="str">
        <f>IF(OR(TOTAL!E61="",TOTAL!E61=0),"",TOTAL!E61/TOTAL!$C$6*'Vîrsta 1-2 ani'!$C$6)</f>
        <v/>
      </c>
      <c r="F61" s="245" t="str">
        <f>IF(OR(TOTAL!F61="",TOTAL!F61=0),"",TOTAL!F61/TOTAL!$C$6*'Vîrsta 1-2 ani'!$C$6)</f>
        <v/>
      </c>
      <c r="G61" s="245" t="str">
        <f>IF(OR(TOTAL!G61="",TOTAL!G61=0),"",TOTAL!G61/TOTAL!$C$6*'Vîrsta 1-2 ani'!$C$6)</f>
        <v/>
      </c>
      <c r="H61" s="245" t="str">
        <f>IF(OR(TOTAL!H61="",TOTAL!H61=0),"",TOTAL!H61/TOTAL!$C$6*'Vîrsta 1-2 ani'!$C$6)</f>
        <v/>
      </c>
      <c r="I61" s="245" t="str">
        <f>IF(OR(TOTAL!I61="",TOTAL!I61=0),"",TOTAL!I61/TOTAL!$C$6*'Vîrsta 1-2 ani'!$C$6)</f>
        <v/>
      </c>
      <c r="J61" s="245" t="str">
        <f>IF(OR(TOTAL!J61="",TOTAL!J61=0),"",TOTAL!J61/TOTAL!$C$6*'Vîrsta 1-2 ani'!$C$6)</f>
        <v/>
      </c>
      <c r="K61" s="245" t="str">
        <f>IF(OR(TOTAL!K61="",TOTAL!K61=0),"",TOTAL!K61/TOTAL!$C$6*'Vîrsta 1-2 ani'!$C$6)</f>
        <v/>
      </c>
      <c r="L61" s="245" t="str">
        <f>IF(OR(TOTAL!L61="",TOTAL!L61=0),"",TOTAL!L61/TOTAL!$C$6*'Vîrsta 1-2 ani'!$C$6)</f>
        <v/>
      </c>
      <c r="M61" s="245" t="str">
        <f>IF(OR(TOTAL!M61="",TOTAL!M61=0),"",TOTAL!M61/TOTAL!$C$6*'Vîrsta 1-2 ani'!$C$6)</f>
        <v/>
      </c>
      <c r="N61" s="245" t="str">
        <f>IF(OR(TOTAL!N61="",TOTAL!N61=0),"",TOTAL!N61/TOTAL!$C$6*'Vîrsta 1-2 ani'!$C$6)</f>
        <v/>
      </c>
      <c r="O61" s="245" t="str">
        <f>IF(OR(TOTAL!O61="",TOTAL!O61=0),"",TOTAL!O61/TOTAL!$C$6*'Vîrsta 1-2 ani'!$C$6)</f>
        <v/>
      </c>
      <c r="P61" s="245" t="str">
        <f>IF(OR(TOTAL!P61="",TOTAL!P61=0),"",TOTAL!P61/TOTAL!$C$6*'Vîrsta 1-2 ani'!$C$6)</f>
        <v/>
      </c>
      <c r="Q61" s="245" t="str">
        <f>IF(OR(TOTAL!Q61="",TOTAL!Q61=0),"",TOTAL!Q61/TOTAL!$C$6*'Vîrsta 1-2 ani'!$C$6)</f>
        <v/>
      </c>
      <c r="R61" s="245" t="str">
        <f>IF(OR(TOTAL!R61="",TOTAL!R61=0),"",TOTAL!R61/TOTAL!$C$6*'Vîrsta 1-2 ani'!$C$6)</f>
        <v/>
      </c>
      <c r="S61" s="245" t="str">
        <f>IF(OR(TOTAL!S61="",TOTAL!S61=0),"",TOTAL!S61/TOTAL!$C$6*'Vîrsta 1-2 ani'!$C$6)</f>
        <v/>
      </c>
      <c r="T61" s="245" t="str">
        <f>IF(OR(TOTAL!T61="",TOTAL!T61=0),"",TOTAL!T61/TOTAL!$C$6*'Vîrsta 1-2 ani'!$C$6)</f>
        <v/>
      </c>
      <c r="U61" s="245" t="str">
        <f>IF(OR(TOTAL!U61="",TOTAL!U61=0),"",TOTAL!U61/TOTAL!$C$6*'Vîrsta 1-2 ani'!$C$6)</f>
        <v/>
      </c>
      <c r="V61" s="245" t="str">
        <f>IF(OR(TOTAL!V61="",TOTAL!V61=0),"",TOTAL!V61/TOTAL!$C$6*'Vîrsta 1-2 ani'!$C$6)</f>
        <v/>
      </c>
      <c r="W61" s="245" t="str">
        <f>IF(OR(TOTAL!W61="",TOTAL!W61=0),"",TOTAL!W61/TOTAL!$C$6*'Vîrsta 1-2 ani'!$C$6)</f>
        <v/>
      </c>
      <c r="X61" s="245" t="str">
        <f>IF(OR(TOTAL!X61="",TOTAL!X61=0),"",TOTAL!X61/TOTAL!$C$6*'Vîrsta 1-2 ani'!$C$6)</f>
        <v/>
      </c>
      <c r="Y61" s="245" t="str">
        <f>IF(OR(TOTAL!Y61="",TOTAL!Y61=0),"",TOTAL!Y61/TOTAL!$C$6*'Vîrsta 1-2 ani'!$C$6)</f>
        <v/>
      </c>
      <c r="Z61" s="11">
        <f t="shared" si="14"/>
        <v>0</v>
      </c>
      <c r="AA61" s="11">
        <f t="shared" si="15"/>
        <v>0</v>
      </c>
      <c r="AB61" s="11" t="str">
        <f t="shared" si="16"/>
        <v/>
      </c>
      <c r="AC61" s="7">
        <v>15</v>
      </c>
      <c r="AD61" s="97" t="str">
        <f t="shared" si="17"/>
        <v/>
      </c>
      <c r="AE61" s="98">
        <v>6.0000000000000001E-3</v>
      </c>
      <c r="AF61" s="97" t="str">
        <f t="shared" si="18"/>
        <v/>
      </c>
      <c r="AG61" s="98">
        <v>2E-3</v>
      </c>
      <c r="AH61" s="97" t="str">
        <f t="shared" si="19"/>
        <v/>
      </c>
      <c r="AI61" s="98">
        <v>0.186</v>
      </c>
      <c r="AJ61" s="97" t="str">
        <f t="shared" si="20"/>
        <v/>
      </c>
      <c r="AK61" s="126">
        <v>0.7</v>
      </c>
      <c r="AL61" s="199"/>
      <c r="AM61" s="30"/>
      <c r="AN61" s="133"/>
      <c r="AO61" s="66"/>
    </row>
    <row r="62" spans="1:41" s="32" customFormat="1" ht="17" x14ac:dyDescent="0.2">
      <c r="A62" s="236">
        <v>4</v>
      </c>
      <c r="B62" s="19" t="s">
        <v>110</v>
      </c>
      <c r="C62" s="69" t="str">
        <f>IF(OR(TOTAL!C62="",TOTAL!C62=0),"",((TOTAL!C62-('Vîrsta 3-4 ani'!$C$6*0.008)-('Vîrsta 5-7 ani'!$C$6*0.02))/TOTAL!$C$6)*$C$6)</f>
        <v/>
      </c>
      <c r="D62" s="69" t="str">
        <f>IF(OR(TOTAL!D62="",TOTAL!D62=0),"",((TOTAL!D62-('Vîrsta 3-4 ani'!$C$6*0.008)-('Vîrsta 5-7 ani'!$C$6*0.02))/TOTAL!$C$6)*$C$6)</f>
        <v/>
      </c>
      <c r="E62" s="69">
        <f>IF(OR(TOTAL!E62="",TOTAL!E62=0),"",((TOTAL!E62-('Vîrsta 3-4 ani'!$C$6*0.008)-('Vîrsta 5-7 ani'!$C$6*0.02))/TOTAL!$C$6)*$C$6)</f>
        <v>2.0101960784313726</v>
      </c>
      <c r="F62" s="69">
        <f>IF(OR(TOTAL!F62="",TOTAL!F62=0),"",((TOTAL!F62-('Vîrsta 3-4 ani'!$C$6*0.008)-('Vîrsta 5-7 ani'!$C$6*0.02))/TOTAL!$C$6)*$C$6)</f>
        <v>1.7945098039215688</v>
      </c>
      <c r="G62" s="69" t="str">
        <f>IF(OR(TOTAL!G62="",TOTAL!G62=0),"",((TOTAL!G62-('Vîrsta 3-4 ani'!$C$6*0.008)-('Vîrsta 5-7 ani'!$C$6*0.02))/TOTAL!$C$6)*$C$6)</f>
        <v/>
      </c>
      <c r="H62" s="69" t="str">
        <f>IF(OR(TOTAL!H62="",TOTAL!H62=0),"",((TOTAL!H62-('Vîrsta 3-4 ani'!$C$6*0.008)-('Vîrsta 5-7 ani'!$C$6*0.02))/TOTAL!$C$6)*$C$6)</f>
        <v/>
      </c>
      <c r="I62" s="69" t="str">
        <f>IF(OR(TOTAL!I62="",TOTAL!I62=0),"",((TOTAL!I62-('Vîrsta 3-4 ani'!$C$6*0.008)-('Vîrsta 5-7 ani'!$C$6*0.02))/TOTAL!$C$6)*$C$6)</f>
        <v/>
      </c>
      <c r="J62" s="69" t="str">
        <f>IF(OR(TOTAL!J62="",TOTAL!J62=0),"",((TOTAL!J62-('Vîrsta 3-4 ani'!$C$6*0.008)-('Vîrsta 5-7 ani'!$C$6*0.02))/TOTAL!$C$6)*$C$6)</f>
        <v/>
      </c>
      <c r="K62" s="69">
        <f>IF(OR(TOTAL!K62="",TOTAL!K62=0),"",((TOTAL!K62-('Vîrsta 3-4 ani'!$C$6*0.008)-('Vîrsta 5-7 ani'!$C$6*0.02))/TOTAL!$C$6)*$C$6)</f>
        <v>1.7945098039215688</v>
      </c>
      <c r="L62" s="69" t="str">
        <f>IF(OR(TOTAL!L62="",TOTAL!L62=0),"",((TOTAL!L62-('Vîrsta 3-4 ani'!$C$6*0.008)-('Vîrsta 5-7 ani'!$C$6*0.02))/TOTAL!$C$6)*$C$6)</f>
        <v/>
      </c>
      <c r="M62" s="69" t="str">
        <f>IF(OR(TOTAL!M62="",TOTAL!M62=0),"",((TOTAL!M62-('Vîrsta 3-4 ani'!$C$6*0.008)-('Vîrsta 5-7 ani'!$C$6*0.02))/TOTAL!$C$6)*$C$6)</f>
        <v/>
      </c>
      <c r="N62" s="69" t="str">
        <f>IF(OR(TOTAL!N62="",TOTAL!N62=0),"",((TOTAL!N62-('Vîrsta 3-4 ani'!$C$6*0.008)-('Vîrsta 5-7 ani'!$C$6*0.02))/TOTAL!$C$6)*$C$6)</f>
        <v/>
      </c>
      <c r="O62" s="69">
        <f>IF(OR(TOTAL!O62="",TOTAL!O62=0),"",((TOTAL!O62-('Vîrsta 3-4 ani'!$C$6*0.008)-('Vîrsta 5-7 ani'!$C$6*0.02))/TOTAL!$C$6)*$C$6)</f>
        <v>1.5788235294117647</v>
      </c>
      <c r="P62" s="69" t="str">
        <f>IF(OR(TOTAL!P62="",TOTAL!P62=0),"",((TOTAL!P62-('Vîrsta 3-4 ani'!$C$6*0.008)-('Vîrsta 5-7 ani'!$C$6*0.02))/TOTAL!$C$6)*$C$6)</f>
        <v/>
      </c>
      <c r="Q62" s="69" t="str">
        <f>IF(OR(TOTAL!Q62="",TOTAL!Q62=0),"",((TOTAL!Q62-('Vîrsta 3-4 ani'!$C$6*0.008)-('Vîrsta 5-7 ani'!$C$6*0.02))/TOTAL!$C$6)*$C$6)</f>
        <v/>
      </c>
      <c r="R62" s="69" t="str">
        <f>IF(OR(TOTAL!R62="",TOTAL!R62=0),"",((TOTAL!R62-('Vîrsta 3-4 ani'!$C$6*0.008)-('Vîrsta 5-7 ani'!$C$6*0.02))/TOTAL!$C$6)*$C$6)</f>
        <v/>
      </c>
      <c r="S62" s="69" t="str">
        <f>IF(OR(TOTAL!S62="",TOTAL!S62=0),"",((TOTAL!S62-('Vîrsta 3-4 ani'!$C$6*0.008)-('Vîrsta 5-7 ani'!$C$6*0.02))/TOTAL!$C$6)*$C$6)</f>
        <v/>
      </c>
      <c r="T62" s="69">
        <f>IF(OR(TOTAL!T62="",TOTAL!T62=0),"",((TOTAL!T62-('Vîrsta 3-4 ani'!$C$6*0.008)-('Vîrsta 5-7 ani'!$C$6*0.02))/TOTAL!$C$6)*$C$6)</f>
        <v>1.5788235294117647</v>
      </c>
      <c r="U62" s="69" t="str">
        <f>IF(OR(TOTAL!U62="",TOTAL!U62=0),"",((TOTAL!U62-('Vîrsta 3-4 ani'!$C$6*0.008)-('Vîrsta 5-7 ani'!$C$6*0.02))/TOTAL!$C$6)*$C$6)</f>
        <v/>
      </c>
      <c r="V62" s="69" t="str">
        <f>IF(OR(TOTAL!V62="",TOTAL!V62=0),"",((TOTAL!V62-('Vîrsta 3-4 ani'!$C$6*0.008)-('Vîrsta 5-7 ani'!$C$6*0.02))/TOTAL!$C$6)*$C$6)</f>
        <v/>
      </c>
      <c r="W62" s="69" t="str">
        <f>IF(OR(TOTAL!W62="",TOTAL!W62=0),"",((TOTAL!W62-('Vîrsta 3-4 ani'!$C$6*0.008)-('Vîrsta 5-7 ani'!$C$6*0.02))/TOTAL!$C$6)*$C$6)</f>
        <v/>
      </c>
      <c r="X62" s="69" t="str">
        <f>IF(OR(TOTAL!X62="",TOTAL!X62=0),"",((TOTAL!X62-('Vîrsta 3-4 ani'!$C$6*0.008)-('Vîrsta 5-7 ani'!$C$6*0.02))/TOTAL!$C$6)*$C$6)</f>
        <v/>
      </c>
      <c r="Y62" s="69" t="str">
        <f>IF(OR(TOTAL!Y62="",TOTAL!Y62=0),"",((TOTAL!Y62-('Vîrsta 3-4 ani'!$C$6*0.008)-('Vîrsta 5-7 ani'!$C$6*0.02))/TOTAL!$C$6)*$C$6)</f>
        <v/>
      </c>
      <c r="Z62" s="10">
        <f t="shared" si="14"/>
        <v>8.7568627450980401</v>
      </c>
      <c r="AA62" s="10">
        <f t="shared" si="15"/>
        <v>42.716403634624591</v>
      </c>
      <c r="AB62" s="10">
        <f t="shared" si="16"/>
        <v>42.716403634624591</v>
      </c>
      <c r="AC62" s="4"/>
      <c r="AD62" s="90">
        <f>IFERROR(IF($AB62=0,"",$AB62*AE62),"")</f>
        <v>0.35881779053084656</v>
      </c>
      <c r="AE62" s="91">
        <v>8.3999999999999995E-3</v>
      </c>
      <c r="AF62" s="90">
        <f>IFERROR(IF($AB62=0,"",$AB62*AG62),"")</f>
        <v>4.2716403634624589E-2</v>
      </c>
      <c r="AG62" s="91">
        <v>1E-3</v>
      </c>
      <c r="AH62" s="90">
        <f>IFERROR(IF($AB62=0,"",$AB62*AI62),"")</f>
        <v>1.9649545671927311</v>
      </c>
      <c r="AI62" s="91">
        <v>4.5999999999999999E-2</v>
      </c>
      <c r="AJ62" s="90">
        <f>IFERROR(IF($AB62=0,"",$AB62*AK62),"")</f>
        <v>11.53342898134864</v>
      </c>
      <c r="AK62" s="91">
        <v>0.27</v>
      </c>
      <c r="AL62" s="200">
        <v>20</v>
      </c>
      <c r="AM62" s="128">
        <f>IFERROR((AB62-AL62),"")</f>
        <v>22.716403634624591</v>
      </c>
      <c r="AN62" s="129">
        <f>IFERROR((AB62*100/AL62),"")</f>
        <v>213.58201817312298</v>
      </c>
      <c r="AO62" s="65"/>
    </row>
    <row r="63" spans="1:41" ht="17" x14ac:dyDescent="0.2">
      <c r="A63" s="310">
        <v>5</v>
      </c>
      <c r="B63" s="19" t="s">
        <v>108</v>
      </c>
      <c r="C63" s="69">
        <f>IF(OR(TOTAL!C63="",TOTAL!C63=0),"",((TOTAL!C63-('Vîrsta 3-4 ani'!$C$6*0.032)-('Vîrsta 5-7 ani'!$C$6*0.056))/TOTAL!$C$6)*$C$6)</f>
        <v>5.5</v>
      </c>
      <c r="D63" s="69">
        <f>IF(OR(TOTAL!D63="",TOTAL!D63=0),"",((TOTAL!D63-('Vîrsta 3-4 ani'!$C$6*0.032)-('Vîrsta 5-7 ani'!$C$6*0.056))/TOTAL!$C$6)*$C$6)</f>
        <v>3.9901960784313726</v>
      </c>
      <c r="E63" s="69">
        <f>IF(OR(TOTAL!E63="",TOTAL!E63=0),"",((TOTAL!E63-('Vîrsta 3-4 ani'!$C$6*0.032)-('Vîrsta 5-7 ani'!$C$6*0.056))/TOTAL!$C$6)*$C$6)</f>
        <v>3.2719607843137259</v>
      </c>
      <c r="F63" s="69">
        <f>IF(OR(TOTAL!F63="",TOTAL!F63=0),"",((TOTAL!F63-('Vîrsta 3-4 ani'!$C$6*0.032)-('Vîrsta 5-7 ani'!$C$6*0.056))/TOTAL!$C$6)*$C$6)</f>
        <v>0.44647058823529417</v>
      </c>
      <c r="G63" s="69">
        <f>IF(OR(TOTAL!G63="",TOTAL!G63=0),"",((TOTAL!G63-('Vîrsta 3-4 ani'!$C$6*0.032)-('Vîrsta 5-7 ani'!$C$6*0.056))/TOTAL!$C$6)*$C$6)</f>
        <v>3.7745098039215685</v>
      </c>
      <c r="H63" s="69">
        <f>IF(OR(TOTAL!H63="",TOTAL!H63=0),"",((TOTAL!H63-('Vîrsta 3-4 ani'!$C$6*0.032)-('Vîrsta 5-7 ani'!$C$6*0.056))/TOTAL!$C$6)*$C$6)</f>
        <v>4.8529411764705879</v>
      </c>
      <c r="I63" s="69">
        <f>IF(OR(TOTAL!I63="",TOTAL!I63=0),"",((TOTAL!I63-('Vîrsta 3-4 ani'!$C$6*0.032)-('Vîrsta 5-7 ani'!$C$6*0.056))/TOTAL!$C$6)*$C$6)</f>
        <v>3.7745098039215685</v>
      </c>
      <c r="J63" s="69">
        <f>IF(OR(TOTAL!J63="",TOTAL!J63=0),"",((TOTAL!J63-('Vîrsta 3-4 ani'!$C$6*0.032)-('Vîrsta 5-7 ani'!$C$6*0.056))/TOTAL!$C$6)*$C$6)</f>
        <v>3.0541176470588236</v>
      </c>
      <c r="K63" s="69">
        <f>IF(OR(TOTAL!K63="",TOTAL!K63=0),"",((TOTAL!K63-('Vîrsta 3-4 ani'!$C$6*0.032)-('Vîrsta 5-7 ani'!$C$6*0.056))/TOTAL!$C$6)*$C$6)</f>
        <v>-0.18764705882352942</v>
      </c>
      <c r="L63" s="69">
        <f>IF(OR(TOTAL!L63="",TOTAL!L63=0),"",((TOTAL!L63-('Vîrsta 3-4 ani'!$C$6*0.032)-('Vîrsta 5-7 ani'!$C$6*0.056))/TOTAL!$C$6)*$C$6)</f>
        <v>3.7745098039215685</v>
      </c>
      <c r="M63" s="69">
        <f>IF(OR(TOTAL!M63="",TOTAL!M63=0),"",((TOTAL!M63-('Vîrsta 3-4 ani'!$C$6*0.032)-('Vîrsta 5-7 ani'!$C$6*0.056))/TOTAL!$C$6)*$C$6)</f>
        <v>5.284313725490196</v>
      </c>
      <c r="N63" s="69">
        <f>IF(OR(TOTAL!N63="",TOTAL!N63=0),"",((TOTAL!N63-('Vîrsta 3-4 ani'!$C$6*0.032)-('Vîrsta 5-7 ani'!$C$6*0.056))/TOTAL!$C$6)*$C$6)</f>
        <v>3.7745098039215685</v>
      </c>
      <c r="O63" s="69">
        <f>IF(OR(TOTAL!O63="",TOTAL!O63=0),"",((TOTAL!O63-('Vîrsta 3-4 ani'!$C$6*0.032)-('Vîrsta 5-7 ani'!$C$6*0.056))/TOTAL!$C$6)*$C$6)</f>
        <v>3.0562745098039219</v>
      </c>
      <c r="P63" s="69">
        <f>IF(OR(TOTAL!P63="",TOTAL!P63=0),"",((TOTAL!P63-('Vîrsta 3-4 ani'!$C$6*0.032)-('Vîrsta 5-7 ani'!$C$6*0.056))/TOTAL!$C$6)*$C$6)</f>
        <v>0.44</v>
      </c>
      <c r="Q63" s="69">
        <f>IF(OR(TOTAL!Q63="",TOTAL!Q63=0),"",((TOTAL!Q63-('Vîrsta 3-4 ani'!$C$6*0.032)-('Vîrsta 5-7 ani'!$C$6*0.056))/TOTAL!$C$6)*$C$6)</f>
        <v>3.6666666666666665</v>
      </c>
      <c r="R63" s="69">
        <f>IF(OR(TOTAL!R63="",TOTAL!R63=0),"",((TOTAL!R63-('Vîrsta 3-4 ani'!$C$6*0.032)-('Vîrsta 5-7 ani'!$C$6*0.056))/TOTAL!$C$6)*$C$6)</f>
        <v>4.6372549019607847</v>
      </c>
      <c r="S63" s="69">
        <f>IF(OR(TOTAL!S63="",TOTAL!S63=0),"",((TOTAL!S63-('Vîrsta 3-4 ani'!$C$6*0.032)-('Vîrsta 5-7 ani'!$C$6*0.056))/TOTAL!$C$6)*$C$6)</f>
        <v>3.6666666666666665</v>
      </c>
      <c r="T63" s="69">
        <f>IF(OR(TOTAL!T63="",TOTAL!T63=0),"",((TOTAL!T63-('Vîrsta 3-4 ani'!$C$6*0.032)-('Vîrsta 5-7 ani'!$C$6*0.056))/TOTAL!$C$6)*$C$6)</f>
        <v>3.0541176470588236</v>
      </c>
      <c r="U63" s="69">
        <f>IF(OR(TOTAL!U63="",TOTAL!U63=0),"",((TOTAL!U63-('Vîrsta 3-4 ani'!$C$6*0.032)-('Vîrsta 5-7 ani'!$C$6*0.056))/TOTAL!$C$6)*$C$6)</f>
        <v>0.46156862745098048</v>
      </c>
      <c r="V63" s="69">
        <f>IF(OR(TOTAL!V63="",TOTAL!V63=0),"",((TOTAL!V63-('Vîrsta 3-4 ani'!$C$6*0.032)-('Vîrsta 5-7 ani'!$C$6*0.056))/TOTAL!$C$6)*$C$6)</f>
        <v>3.9901960784313726</v>
      </c>
      <c r="W63" s="69">
        <f>IF(OR(TOTAL!W63="",TOTAL!W63=0),"",((TOTAL!W63-('Vîrsta 3-4 ani'!$C$6*0.032)-('Vîrsta 5-7 ani'!$C$6*0.056))/TOTAL!$C$6)*$C$6)</f>
        <v>4.7450980392156863</v>
      </c>
      <c r="X63" s="69">
        <f>IF(OR(TOTAL!X63="",TOTAL!X63=0),"",((TOTAL!X63-('Vîrsta 3-4 ani'!$C$6*0.032)-('Vîrsta 5-7 ani'!$C$6*0.056))/TOTAL!$C$6)*$C$6)</f>
        <v>3.6666666666666665</v>
      </c>
      <c r="Y63" s="69" t="str">
        <f>IF(OR(TOTAL!Y63="",TOTAL!Y63=0),"",((TOTAL!Y63-('Vîrsta 3-4 ani'!$C$6*0.032)-('Vîrsta 5-7 ani'!$C$6*0.056))/TOTAL!$C$6)*$C$6)</f>
        <v/>
      </c>
      <c r="Z63" s="10">
        <f t="shared" ref="Z63" si="21">Z64+Z68</f>
        <v>73.005490196078426</v>
      </c>
      <c r="AA63" s="10">
        <f t="shared" si="15"/>
        <v>356.12434241989479</v>
      </c>
      <c r="AB63" s="10">
        <f>SUM(AB64,AB68)</f>
        <v>356.12434241989473</v>
      </c>
      <c r="AC63" s="4"/>
      <c r="AD63" s="90">
        <f>SUM(AD64,AD68)</f>
        <v>14.970521281683403</v>
      </c>
      <c r="AE63" s="91"/>
      <c r="AF63" s="90">
        <f>SUM(AF64,AF68)</f>
        <v>12.770016260162601</v>
      </c>
      <c r="AG63" s="91"/>
      <c r="AH63" s="90">
        <f>SUM(AH64,AH68)</f>
        <v>13.410972740315637</v>
      </c>
      <c r="AI63" s="91"/>
      <c r="AJ63" s="90">
        <f>SUM(AJ64,AJ68)</f>
        <v>271.69888474414154</v>
      </c>
      <c r="AK63" s="91"/>
      <c r="AL63" s="193">
        <v>316</v>
      </c>
      <c r="AM63" s="96">
        <f>IFERROR((AB63-AL63),"")</f>
        <v>40.124342419894731</v>
      </c>
      <c r="AN63" s="96">
        <f>IFERROR((AB63*100/AL63),"")</f>
        <v>112.69757671515657</v>
      </c>
      <c r="AO63" s="18"/>
    </row>
    <row r="64" spans="1:41" ht="17" x14ac:dyDescent="0.2">
      <c r="A64" s="311"/>
      <c r="B64" s="19" t="s">
        <v>113</v>
      </c>
      <c r="C64" s="69">
        <f>IF(OR(TOTAL!C64="",TOTAL!C64=0),"",((TOTAL!C64-('Vîrsta 3-4 ani'!$C$6*0.024)-('Vîrsta 5-7 ani'!$C$6*0.04))/TOTAL!$C$6)*$C$6)</f>
        <v>5.5129411764705889</v>
      </c>
      <c r="D64" s="69">
        <f>IF(OR(TOTAL!D64="",TOTAL!D64=0),"",((TOTAL!D64-('Vîrsta 3-4 ani'!$C$6*0.024)-('Vîrsta 5-7 ani'!$C$6*0.04))/TOTAL!$C$6)*$C$6)</f>
        <v>2.9247058823529413</v>
      </c>
      <c r="E64" s="69">
        <f>IF(OR(TOTAL!E64="",TOTAL!E64=0),"",((TOTAL!E64-('Vîrsta 3-4 ani'!$C$6*0.024)-('Vîrsta 5-7 ani'!$C$6*0.04))/TOTAL!$C$6)*$C$6)</f>
        <v>3.1403921568627453</v>
      </c>
      <c r="F64" s="69">
        <f>IF(OR(TOTAL!F64="",TOTAL!F64=0),"",((TOTAL!F64-('Vîrsta 3-4 ani'!$C$6*0.024)-('Vîrsta 5-7 ani'!$C$6*0.04))/TOTAL!$C$6)*$C$6)</f>
        <v>0.33647058823529408</v>
      </c>
      <c r="G64" s="69">
        <f>IF(OR(TOTAL!G64="",TOTAL!G64=0),"",((TOTAL!G64-('Vîrsta 3-4 ani'!$C$6*0.024)-('Vîrsta 5-7 ani'!$C$6*0.04))/TOTAL!$C$6)*$C$6)</f>
        <v>2.9247058823529413</v>
      </c>
      <c r="H64" s="69">
        <f>IF(OR(TOTAL!H64="",TOTAL!H64=0),"",((TOTAL!H64-('Vîrsta 3-4 ani'!$C$6*0.024)-('Vîrsta 5-7 ani'!$C$6*0.04))/TOTAL!$C$6)*$C$6)</f>
        <v>4.8658823529411768</v>
      </c>
      <c r="I64" s="69">
        <f>IF(OR(TOTAL!I64="",TOTAL!I64=0),"",((TOTAL!I64-('Vîrsta 3-4 ani'!$C$6*0.024)-('Vîrsta 5-7 ani'!$C$6*0.04))/TOTAL!$C$6)*$C$6)</f>
        <v>2.9247058823529413</v>
      </c>
      <c r="J64" s="69">
        <f>IF(OR(TOTAL!J64="",TOTAL!J64=0),"",((TOTAL!J64-('Vîrsta 3-4 ani'!$C$6*0.024)-('Vîrsta 5-7 ani'!$C$6*0.04))/TOTAL!$C$6)*$C$6)</f>
        <v>2.9247058823529413</v>
      </c>
      <c r="K64" s="69" t="str">
        <f>IF(OR(TOTAL!K64="",TOTAL!K64=0),"",((TOTAL!K64-('Vîrsta 3-4 ani'!$C$6*0.024)-('Vîrsta 5-7 ani'!$C$6*0.04))/TOTAL!$C$6)*$C$6)</f>
        <v/>
      </c>
      <c r="L64" s="69">
        <f>IF(OR(TOTAL!L64="",TOTAL!L64=0),"",((TOTAL!L64-('Vîrsta 3-4 ani'!$C$6*0.024)-('Vîrsta 5-7 ani'!$C$6*0.04))/TOTAL!$C$6)*$C$6)</f>
        <v>2.9247058823529413</v>
      </c>
      <c r="M64" s="69">
        <f>IF(OR(TOTAL!M64="",TOTAL!M64=0),"",((TOTAL!M64-('Vîrsta 3-4 ani'!$C$6*0.024)-('Vîrsta 5-7 ani'!$C$6*0.04))/TOTAL!$C$6)*$C$6)</f>
        <v>5.2972549019607849</v>
      </c>
      <c r="N64" s="69">
        <f>IF(OR(TOTAL!N64="",TOTAL!N64=0),"",((TOTAL!N64-('Vîrsta 3-4 ani'!$C$6*0.024)-('Vîrsta 5-7 ani'!$C$6*0.04))/TOTAL!$C$6)*$C$6)</f>
        <v>2.9247058823529413</v>
      </c>
      <c r="O64" s="69">
        <f>IF(OR(TOTAL!O64="",TOTAL!O64=0),"",((TOTAL!O64-('Vîrsta 3-4 ani'!$C$6*0.024)-('Vîrsta 5-7 ani'!$C$6*0.04))/TOTAL!$C$6)*$C$6)</f>
        <v>2.9247058823529413</v>
      </c>
      <c r="P64" s="69">
        <f>IF(OR(TOTAL!P64="",TOTAL!P64=0),"",((TOTAL!P64-('Vîrsta 3-4 ani'!$C$6*0.024)-('Vîrsta 5-7 ani'!$C$6*0.04))/TOTAL!$C$6)*$C$6)</f>
        <v>0.33647058823529408</v>
      </c>
      <c r="Q64" s="69">
        <f>IF(OR(TOTAL!Q64="",TOTAL!Q64=0),"",((TOTAL!Q64-('Vîrsta 3-4 ani'!$C$6*0.024)-('Vîrsta 5-7 ani'!$C$6*0.04))/TOTAL!$C$6)*$C$6)</f>
        <v>2.8168627450980397</v>
      </c>
      <c r="R64" s="69">
        <f>IF(OR(TOTAL!R64="",TOTAL!R64=0),"",((TOTAL!R64-('Vîrsta 3-4 ani'!$C$6*0.024)-('Vîrsta 5-7 ani'!$C$6*0.04))/TOTAL!$C$6)*$C$6)</f>
        <v>4.6501960784313727</v>
      </c>
      <c r="S64" s="69">
        <f>IF(OR(TOTAL!S64="",TOTAL!S64=0),"",((TOTAL!S64-('Vîrsta 3-4 ani'!$C$6*0.024)-('Vîrsta 5-7 ani'!$C$6*0.04))/TOTAL!$C$6)*$C$6)</f>
        <v>2.8168627450980397</v>
      </c>
      <c r="T64" s="69">
        <f>IF(OR(TOTAL!T64="",TOTAL!T64=0),"",((TOTAL!T64-('Vîrsta 3-4 ani'!$C$6*0.024)-('Vîrsta 5-7 ani'!$C$6*0.04))/TOTAL!$C$6)*$C$6)</f>
        <v>2.9247058823529413</v>
      </c>
      <c r="U64" s="69">
        <f>IF(OR(TOTAL!U64="",TOTAL!U64=0),"",((TOTAL!U64-('Vîrsta 3-4 ani'!$C$6*0.024)-('Vîrsta 5-7 ani'!$C$6*0.04))/TOTAL!$C$6)*$C$6)</f>
        <v>0.33647058823529408</v>
      </c>
      <c r="V64" s="69">
        <f>IF(OR(TOTAL!V64="",TOTAL!V64=0),"",((TOTAL!V64-('Vîrsta 3-4 ani'!$C$6*0.024)-('Vîrsta 5-7 ani'!$C$6*0.04))/TOTAL!$C$6)*$C$6)</f>
        <v>2.9247058823529413</v>
      </c>
      <c r="W64" s="69">
        <f>IF(OR(TOTAL!W64="",TOTAL!W64=0),"",((TOTAL!W64-('Vîrsta 3-4 ani'!$C$6*0.024)-('Vîrsta 5-7 ani'!$C$6*0.04))/TOTAL!$C$6)*$C$6)</f>
        <v>4.7580392156862752</v>
      </c>
      <c r="X64" s="69">
        <f>IF(OR(TOTAL!X64="",TOTAL!X64=0),"",((TOTAL!X64-('Vîrsta 3-4 ani'!$C$6*0.024)-('Vîrsta 5-7 ani'!$C$6*0.04))/TOTAL!$C$6)*$C$6)</f>
        <v>2.8168627450980397</v>
      </c>
      <c r="Y64" s="69" t="str">
        <f>IF(OR(TOTAL!Y64="",TOTAL!Y64=0),"",((TOTAL!Y64-('Vîrsta 3-4 ani'!$C$6*0.024)-('Vîrsta 5-7 ani'!$C$6*0.04))/TOTAL!$C$6)*$C$6)</f>
        <v/>
      </c>
      <c r="Z64" s="10">
        <f t="shared" si="14"/>
        <v>64.007058823529405</v>
      </c>
      <c r="AA64" s="10">
        <f t="shared" si="15"/>
        <v>312.2295552367288</v>
      </c>
      <c r="AB64" s="10">
        <f t="shared" ref="AB64:AB92" si="22">IFERROR(IF($AA64=0,"",$AA64-AC64*AA64/100),"")</f>
        <v>312.2295552367288</v>
      </c>
      <c r="AC64" s="4"/>
      <c r="AD64" s="90">
        <f>IFERROR(IF($AB64=0,"",$AB64*AE64),"")</f>
        <v>8.4301979913916778</v>
      </c>
      <c r="AE64" s="91">
        <v>2.7E-2</v>
      </c>
      <c r="AF64" s="90">
        <f>IFERROR(IF($AB64=0,"",$AB64*AG64),"")</f>
        <v>5.3079024390243896</v>
      </c>
      <c r="AG64" s="91">
        <v>1.7000000000000001E-2</v>
      </c>
      <c r="AH64" s="90">
        <f>IFERROR(IF($AB64=0,"",$AB64*AI64),"")</f>
        <v>12.489182209469153</v>
      </c>
      <c r="AI64" s="91">
        <v>0.04</v>
      </c>
      <c r="AJ64" s="90">
        <f>IFERROR(IF($AB64=0,"",$AB64*AK64),"")</f>
        <v>153.9291707317073</v>
      </c>
      <c r="AK64" s="91">
        <v>0.49299999999999999</v>
      </c>
      <c r="AL64" s="197">
        <v>288</v>
      </c>
      <c r="AM64" s="108">
        <f>IFERROR((AB64-AL64),"")</f>
        <v>24.2295552367288</v>
      </c>
      <c r="AN64" s="108">
        <f>IFERROR((AB64*100/AL64),"")</f>
        <v>108.41304001275306</v>
      </c>
      <c r="AO64" s="18"/>
    </row>
    <row r="65" spans="1:41" s="31" customFormat="1" ht="17" x14ac:dyDescent="0.2">
      <c r="A65" s="311"/>
      <c r="B65" s="57" t="s">
        <v>42</v>
      </c>
      <c r="C65" s="245">
        <f>IF(OR(TOTAL!C65="",TOTAL!C65=0),"",TOTAL!C65/TOTAL!$C$6*'Vîrsta 1-2 ani'!$C$6)</f>
        <v>3.6666666666666665</v>
      </c>
      <c r="D65" s="245">
        <f>IF(OR(TOTAL!D65="",TOTAL!D65=0),"",TOTAL!D65/TOTAL!$C$6*'Vîrsta 1-2 ani'!$C$6)</f>
        <v>1.5098039215686276</v>
      </c>
      <c r="E65" s="245">
        <f>IF(OR(TOTAL!E65="",TOTAL!E65=0),"",TOTAL!E65/TOTAL!$C$6*'Vîrsta 1-2 ani'!$C$6)</f>
        <v>3.4509803921568629</v>
      </c>
      <c r="F65" s="245">
        <f>IF(OR(TOTAL!F65="",TOTAL!F65=0),"",TOTAL!F65/TOTAL!$C$6*'Vîrsta 1-2 ani'!$C$6)</f>
        <v>0.6470588235294118</v>
      </c>
      <c r="G65" s="245">
        <f>IF(OR(TOTAL!G65="",TOTAL!G65=0),"",TOTAL!G65/TOTAL!$C$6*'Vîrsta 1-2 ani'!$C$6)</f>
        <v>1.5098039215686276</v>
      </c>
      <c r="H65" s="245">
        <f>IF(OR(TOTAL!H65="",TOTAL!H65=0),"",TOTAL!H65/TOTAL!$C$6*'Vîrsta 1-2 ani'!$C$6)</f>
        <v>3.4509803921568629</v>
      </c>
      <c r="I65" s="245">
        <f>IF(OR(TOTAL!I65="",TOTAL!I65=0),"",TOTAL!I65/TOTAL!$C$6*'Vîrsta 1-2 ani'!$C$6)</f>
        <v>1.5098039215686276</v>
      </c>
      <c r="J65" s="245">
        <f>IF(OR(TOTAL!J65="",TOTAL!J65=0),"",TOTAL!J65/TOTAL!$C$6*'Vîrsta 1-2 ani'!$C$6)</f>
        <v>3.2352941176470589</v>
      </c>
      <c r="K65" s="245" t="str">
        <f>IF(OR(TOTAL!K65="",TOTAL!K65=0),"",TOTAL!K65/TOTAL!$C$6*'Vîrsta 1-2 ani'!$C$6)</f>
        <v/>
      </c>
      <c r="L65" s="245">
        <f>IF(OR(TOTAL!L65="",TOTAL!L65=0),"",TOTAL!L65/TOTAL!$C$6*'Vîrsta 1-2 ani'!$C$6)</f>
        <v>1.5098039215686276</v>
      </c>
      <c r="M65" s="245">
        <f>IF(OR(TOTAL!M65="",TOTAL!M65=0),"",TOTAL!M65/TOTAL!$C$6*'Vîrsta 1-2 ani'!$C$6)</f>
        <v>3.6666666666666665</v>
      </c>
      <c r="N65" s="245">
        <f>IF(OR(TOTAL!N65="",TOTAL!N65=0),"",TOTAL!N65/TOTAL!$C$6*'Vîrsta 1-2 ani'!$C$6)</f>
        <v>1.5098039215686276</v>
      </c>
      <c r="O65" s="245">
        <f>IF(OR(TOTAL!O65="",TOTAL!O65=0),"",TOTAL!O65/TOTAL!$C$6*'Vîrsta 1-2 ani'!$C$6)</f>
        <v>3.2352941176470589</v>
      </c>
      <c r="P65" s="245">
        <f>IF(OR(TOTAL!P65="",TOTAL!P65=0),"",TOTAL!P65/TOTAL!$C$6*'Vîrsta 1-2 ani'!$C$6)</f>
        <v>0.6470588235294118</v>
      </c>
      <c r="Q65" s="245">
        <f>IF(OR(TOTAL!Q65="",TOTAL!Q65=0),"",TOTAL!Q65/TOTAL!$C$6*'Vîrsta 1-2 ani'!$C$6)</f>
        <v>1.5098039215686276</v>
      </c>
      <c r="R65" s="245">
        <f>IF(OR(TOTAL!R65="",TOTAL!R65=0),"",TOTAL!R65/TOTAL!$C$6*'Vîrsta 1-2 ani'!$C$6)</f>
        <v>3.4509803921568629</v>
      </c>
      <c r="S65" s="245">
        <f>IF(OR(TOTAL!S65="",TOTAL!S65=0),"",TOTAL!S65/TOTAL!$C$6*'Vîrsta 1-2 ani'!$C$6)</f>
        <v>1.5098039215686276</v>
      </c>
      <c r="T65" s="245">
        <f>IF(OR(TOTAL!T65="",TOTAL!T65=0),"",TOTAL!T65/TOTAL!$C$6*'Vîrsta 1-2 ani'!$C$6)</f>
        <v>3.2352941176470589</v>
      </c>
      <c r="U65" s="245">
        <f>IF(OR(TOTAL!U65="",TOTAL!U65=0),"",TOTAL!U65/TOTAL!$C$6*'Vîrsta 1-2 ani'!$C$6)</f>
        <v>0.6470588235294118</v>
      </c>
      <c r="V65" s="245">
        <f>IF(OR(TOTAL!V65="",TOTAL!V65=0),"",TOTAL!V65/TOTAL!$C$6*'Vîrsta 1-2 ani'!$C$6)</f>
        <v>1.5098039215686276</v>
      </c>
      <c r="W65" s="245">
        <f>IF(OR(TOTAL!W65="",TOTAL!W65=0),"",TOTAL!W65/TOTAL!$C$6*'Vîrsta 1-2 ani'!$C$6)</f>
        <v>3.4509803921568629</v>
      </c>
      <c r="X65" s="245">
        <f>IF(OR(TOTAL!X65="",TOTAL!X65=0),"",TOTAL!X65/TOTAL!$C$6*'Vîrsta 1-2 ani'!$C$6)</f>
        <v>1.5098039215686276</v>
      </c>
      <c r="Y65" s="245" t="str">
        <f>IF(OR(TOTAL!Y65="",TOTAL!Y65=0),"",TOTAL!Y65/TOTAL!$C$6*'Vîrsta 1-2 ani'!$C$6)</f>
        <v/>
      </c>
      <c r="Z65" s="11">
        <f>SUM(C65:Y65)</f>
        <v>46.372549019607845</v>
      </c>
      <c r="AA65" s="11">
        <f t="shared" si="15"/>
        <v>226.207556193209</v>
      </c>
      <c r="AB65" s="11">
        <f t="shared" si="22"/>
        <v>226.207556193209</v>
      </c>
      <c r="AC65" s="7">
        <v>0</v>
      </c>
      <c r="AD65" s="97">
        <f>IFERROR(IF($AB65=0,"",$AB65*AE65),"")</f>
        <v>6.7862266857962696</v>
      </c>
      <c r="AE65" s="98">
        <v>0.03</v>
      </c>
      <c r="AF65" s="97">
        <f>IFERROR(IF($AB65=0,"",$AB65*AG65),"")</f>
        <v>4.5241511238641801</v>
      </c>
      <c r="AG65" s="98">
        <v>0.02</v>
      </c>
      <c r="AH65" s="97">
        <f>IFERROR(IF($AB65=0,"",$AB65*AI65),"")</f>
        <v>11.310377809660451</v>
      </c>
      <c r="AI65" s="98">
        <v>0.05</v>
      </c>
      <c r="AJ65" s="97">
        <f>IFERROR(IF($AB65=0,"",$AB65*AK65),"")</f>
        <v>117.62792922046869</v>
      </c>
      <c r="AK65" s="126">
        <v>0.52</v>
      </c>
      <c r="AL65" s="198"/>
      <c r="AM65" s="169"/>
      <c r="AN65" s="170"/>
      <c r="AO65" s="66"/>
    </row>
    <row r="66" spans="1:41" s="31" customFormat="1" ht="17" x14ac:dyDescent="0.2">
      <c r="A66" s="311"/>
      <c r="B66" s="57" t="s">
        <v>41</v>
      </c>
      <c r="C66" s="245" t="str">
        <f>IF(OR(TOTAL!C66="",TOTAL!C66=0),"",TOTAL!C66/TOTAL!$C$6*'Vîrsta 1-2 ani'!$C$6)</f>
        <v/>
      </c>
      <c r="D66" s="245">
        <f>IF(OR(TOTAL!D66="",TOTAL!D66=0),"",TOTAL!D66/TOTAL!$C$6*'Vîrsta 1-2 ani'!$C$6)</f>
        <v>1.7254901960784315</v>
      </c>
      <c r="E66" s="245" t="str">
        <f>IF(OR(TOTAL!E66="",TOTAL!E66=0),"",TOTAL!E66/TOTAL!$C$6*'Vîrsta 1-2 ani'!$C$6)</f>
        <v/>
      </c>
      <c r="F66" s="245" t="str">
        <f>IF(OR(TOTAL!F66="",TOTAL!F66=0),"",TOTAL!F66/TOTAL!$C$6*'Vîrsta 1-2 ani'!$C$6)</f>
        <v/>
      </c>
      <c r="G66" s="245">
        <f>IF(OR(TOTAL!G66="",TOTAL!G66=0),"",TOTAL!G66/TOTAL!$C$6*'Vîrsta 1-2 ani'!$C$6)</f>
        <v>1.7254901960784315</v>
      </c>
      <c r="H66" s="245" t="str">
        <f>IF(OR(TOTAL!H66="",TOTAL!H66=0),"",TOTAL!H66/TOTAL!$C$6*'Vîrsta 1-2 ani'!$C$6)</f>
        <v/>
      </c>
      <c r="I66" s="245">
        <f>IF(OR(TOTAL!I66="",TOTAL!I66=0),"",TOTAL!I66/TOTAL!$C$6*'Vîrsta 1-2 ani'!$C$6)</f>
        <v>1.7254901960784315</v>
      </c>
      <c r="J66" s="245" t="str">
        <f>IF(OR(TOTAL!J66="",TOTAL!J66=0),"",TOTAL!J66/TOTAL!$C$6*'Vîrsta 1-2 ani'!$C$6)</f>
        <v/>
      </c>
      <c r="K66" s="245" t="str">
        <f>IF(OR(TOTAL!K66="",TOTAL!K66=0),"",TOTAL!K66/TOTAL!$C$6*'Vîrsta 1-2 ani'!$C$6)</f>
        <v/>
      </c>
      <c r="L66" s="245">
        <f>IF(OR(TOTAL!L66="",TOTAL!L66=0),"",TOTAL!L66/TOTAL!$C$6*'Vîrsta 1-2 ani'!$C$6)</f>
        <v>1.7254901960784315</v>
      </c>
      <c r="M66" s="245" t="str">
        <f>IF(OR(TOTAL!M66="",TOTAL!M66=0),"",TOTAL!M66/TOTAL!$C$6*'Vîrsta 1-2 ani'!$C$6)</f>
        <v/>
      </c>
      <c r="N66" s="245">
        <f>IF(OR(TOTAL!N66="",TOTAL!N66=0),"",TOTAL!N66/TOTAL!$C$6*'Vîrsta 1-2 ani'!$C$6)</f>
        <v>1.7254901960784315</v>
      </c>
      <c r="O66" s="245" t="str">
        <f>IF(OR(TOTAL!O66="",TOTAL!O66=0),"",TOTAL!O66/TOTAL!$C$6*'Vîrsta 1-2 ani'!$C$6)</f>
        <v/>
      </c>
      <c r="P66" s="245" t="str">
        <f>IF(OR(TOTAL!P66="",TOTAL!P66=0),"",TOTAL!P66/TOTAL!$C$6*'Vîrsta 1-2 ani'!$C$6)</f>
        <v/>
      </c>
      <c r="Q66" s="245">
        <f>IF(OR(TOTAL!Q66="",TOTAL!Q66=0),"",TOTAL!Q66/TOTAL!$C$6*'Vîrsta 1-2 ani'!$C$6)</f>
        <v>1.6176470588235294</v>
      </c>
      <c r="R66" s="245" t="str">
        <f>IF(OR(TOTAL!R66="",TOTAL!R66=0),"",TOTAL!R66/TOTAL!$C$6*'Vîrsta 1-2 ani'!$C$6)</f>
        <v/>
      </c>
      <c r="S66" s="245">
        <f>IF(OR(TOTAL!S66="",TOTAL!S66=0),"",TOTAL!S66/TOTAL!$C$6*'Vîrsta 1-2 ani'!$C$6)</f>
        <v>1.6176470588235294</v>
      </c>
      <c r="T66" s="245" t="str">
        <f>IF(OR(TOTAL!T66="",TOTAL!T66=0),"",TOTAL!T66/TOTAL!$C$6*'Vîrsta 1-2 ani'!$C$6)</f>
        <v/>
      </c>
      <c r="U66" s="245" t="str">
        <f>IF(OR(TOTAL!U66="",TOTAL!U66=0),"",TOTAL!U66/TOTAL!$C$6*'Vîrsta 1-2 ani'!$C$6)</f>
        <v/>
      </c>
      <c r="V66" s="245">
        <f>IF(OR(TOTAL!V66="",TOTAL!V66=0),"",TOTAL!V66/TOTAL!$C$6*'Vîrsta 1-2 ani'!$C$6)</f>
        <v>1.7254901960784315</v>
      </c>
      <c r="W66" s="245" t="str">
        <f>IF(OR(TOTAL!W66="",TOTAL!W66=0),"",TOTAL!W66/TOTAL!$C$6*'Vîrsta 1-2 ani'!$C$6)</f>
        <v/>
      </c>
      <c r="X66" s="245">
        <f>IF(OR(TOTAL!X66="",TOTAL!X66=0),"",TOTAL!X66/TOTAL!$C$6*'Vîrsta 1-2 ani'!$C$6)</f>
        <v>1.6176470588235294</v>
      </c>
      <c r="Y66" s="245" t="str">
        <f>IF(OR(TOTAL!Y66="",TOTAL!Y66=0),"",TOTAL!Y66/TOTAL!$C$6*'Vîrsta 1-2 ani'!$C$6)</f>
        <v/>
      </c>
      <c r="Z66" s="11">
        <f>SUM(C66:Y66)</f>
        <v>15.205882352941178</v>
      </c>
      <c r="AA66" s="11">
        <f t="shared" si="15"/>
        <v>74.17503586800575</v>
      </c>
      <c r="AB66" s="11">
        <f t="shared" si="22"/>
        <v>74.17503586800575</v>
      </c>
      <c r="AC66" s="7">
        <v>0</v>
      </c>
      <c r="AD66" s="97">
        <f t="shared" ref="AD66:AD67" si="23">IFERROR(IF($AB66=0,"",$AB66*AE66),"")</f>
        <v>2.2252510760401725</v>
      </c>
      <c r="AE66" s="98">
        <v>0.03</v>
      </c>
      <c r="AF66" s="97">
        <f t="shared" ref="AF66:AF67" si="24">IFERROR(IF($AB66=0,"",$AB66*AG66),"")</f>
        <v>3.7087517934002875E-2</v>
      </c>
      <c r="AG66" s="98">
        <v>5.0000000000000001E-4</v>
      </c>
      <c r="AH66" s="97">
        <f t="shared" ref="AH66:AH67" si="25">IFERROR(IF($AB66=0,"",$AB66*AI66),"")</f>
        <v>2.2252510760401725</v>
      </c>
      <c r="AI66" s="98">
        <v>0.03</v>
      </c>
      <c r="AJ66" s="97">
        <f t="shared" ref="AJ66:AJ67" si="26">IFERROR(IF($AB66=0,"",$AB66*AK66),"")</f>
        <v>34.120516499282644</v>
      </c>
      <c r="AK66" s="126">
        <v>0.46</v>
      </c>
      <c r="AL66" s="171"/>
      <c r="AM66" s="29"/>
      <c r="AN66" s="132"/>
      <c r="AO66" s="66"/>
    </row>
    <row r="67" spans="1:41" s="31" customFormat="1" ht="17" x14ac:dyDescent="0.2">
      <c r="A67" s="311"/>
      <c r="B67" s="57" t="s">
        <v>111</v>
      </c>
      <c r="C67" s="245">
        <f>IF(OR(TOTAL!C67="",TOTAL!C67=0),"",TOTAL!C67/TOTAL!$C$6*'Vîrsta 1-2 ani'!$C$6)</f>
        <v>2.1568627450980391</v>
      </c>
      <c r="D67" s="245" t="str">
        <f>IF(OR(TOTAL!D67="",TOTAL!D67=0),"",TOTAL!D67/TOTAL!$C$6*'Vîrsta 1-2 ani'!$C$6)</f>
        <v/>
      </c>
      <c r="E67" s="245" t="str">
        <f>IF(OR(TOTAL!E67="",TOTAL!E67=0),"",TOTAL!E67/TOTAL!$C$6*'Vîrsta 1-2 ani'!$C$6)</f>
        <v/>
      </c>
      <c r="F67" s="245" t="str">
        <f>IF(OR(TOTAL!F67="",TOTAL!F67=0),"",TOTAL!F67/TOTAL!$C$6*'Vîrsta 1-2 ani'!$C$6)</f>
        <v/>
      </c>
      <c r="G67" s="245" t="str">
        <f>IF(OR(TOTAL!G67="",TOTAL!G67=0),"",TOTAL!G67/TOTAL!$C$6*'Vîrsta 1-2 ani'!$C$6)</f>
        <v/>
      </c>
      <c r="H67" s="245">
        <f>IF(OR(TOTAL!H67="",TOTAL!H67=0),"",TOTAL!H67/TOTAL!$C$6*'Vîrsta 1-2 ani'!$C$6)</f>
        <v>1.7254901960784315</v>
      </c>
      <c r="I67" s="245" t="str">
        <f>IF(OR(TOTAL!I67="",TOTAL!I67=0),"",TOTAL!I67/TOTAL!$C$6*'Vîrsta 1-2 ani'!$C$6)</f>
        <v/>
      </c>
      <c r="J67" s="245" t="str">
        <f>IF(OR(TOTAL!J67="",TOTAL!J67=0),"",TOTAL!J67/TOTAL!$C$6*'Vîrsta 1-2 ani'!$C$6)</f>
        <v/>
      </c>
      <c r="K67" s="245" t="str">
        <f>IF(OR(TOTAL!K67="",TOTAL!K67=0),"",TOTAL!K67/TOTAL!$C$6*'Vîrsta 1-2 ani'!$C$6)</f>
        <v/>
      </c>
      <c r="L67" s="245" t="str">
        <f>IF(OR(TOTAL!L67="",TOTAL!L67=0),"",TOTAL!L67/TOTAL!$C$6*'Vîrsta 1-2 ani'!$C$6)</f>
        <v/>
      </c>
      <c r="M67" s="245">
        <f>IF(OR(TOTAL!M67="",TOTAL!M67=0),"",TOTAL!M67/TOTAL!$C$6*'Vîrsta 1-2 ani'!$C$6)</f>
        <v>1.9411764705882355</v>
      </c>
      <c r="N67" s="245" t="str">
        <f>IF(OR(TOTAL!N67="",TOTAL!N67=0),"",TOTAL!N67/TOTAL!$C$6*'Vîrsta 1-2 ani'!$C$6)</f>
        <v/>
      </c>
      <c r="O67" s="245" t="str">
        <f>IF(OR(TOTAL!O67="",TOTAL!O67=0),"",TOTAL!O67/TOTAL!$C$6*'Vîrsta 1-2 ani'!$C$6)</f>
        <v/>
      </c>
      <c r="P67" s="245" t="str">
        <f>IF(OR(TOTAL!P67="",TOTAL!P67=0),"",TOTAL!P67/TOTAL!$C$6*'Vîrsta 1-2 ani'!$C$6)</f>
        <v/>
      </c>
      <c r="Q67" s="245" t="str">
        <f>IF(OR(TOTAL!Q67="",TOTAL!Q67=0),"",TOTAL!Q67/TOTAL!$C$6*'Vîrsta 1-2 ani'!$C$6)</f>
        <v/>
      </c>
      <c r="R67" s="245">
        <f>IF(OR(TOTAL!R67="",TOTAL!R67=0),"",TOTAL!R67/TOTAL!$C$6*'Vîrsta 1-2 ani'!$C$6)</f>
        <v>1.5098039215686276</v>
      </c>
      <c r="S67" s="245" t="str">
        <f>IF(OR(TOTAL!S67="",TOTAL!S67=0),"",TOTAL!S67/TOTAL!$C$6*'Vîrsta 1-2 ani'!$C$6)</f>
        <v/>
      </c>
      <c r="T67" s="245" t="str">
        <f>IF(OR(TOTAL!T67="",TOTAL!T67=0),"",TOTAL!T67/TOTAL!$C$6*'Vîrsta 1-2 ani'!$C$6)</f>
        <v/>
      </c>
      <c r="U67" s="245" t="str">
        <f>IF(OR(TOTAL!U67="",TOTAL!U67=0),"",TOTAL!U67/TOTAL!$C$6*'Vîrsta 1-2 ani'!$C$6)</f>
        <v/>
      </c>
      <c r="V67" s="245" t="str">
        <f>IF(OR(TOTAL!V67="",TOTAL!V67=0),"",TOTAL!V67/TOTAL!$C$6*'Vîrsta 1-2 ani'!$C$6)</f>
        <v/>
      </c>
      <c r="W67" s="245">
        <f>IF(OR(TOTAL!W67="",TOTAL!W67=0),"",TOTAL!W67/TOTAL!$C$6*'Vîrsta 1-2 ani'!$C$6)</f>
        <v>1.6176470588235294</v>
      </c>
      <c r="X67" s="245" t="str">
        <f>IF(OR(TOTAL!X67="",TOTAL!X67=0),"",TOTAL!X67/TOTAL!$C$6*'Vîrsta 1-2 ani'!$C$6)</f>
        <v/>
      </c>
      <c r="Y67" s="245" t="str">
        <f>IF(OR(TOTAL!Y67="",TOTAL!Y67=0),"",TOTAL!Y67/TOTAL!$C$6*'Vîrsta 1-2 ani'!$C$6)</f>
        <v/>
      </c>
      <c r="Z67" s="11">
        <f>SUM(C67:Y67)</f>
        <v>8.9509803921568629</v>
      </c>
      <c r="AA67" s="11">
        <f t="shared" si="15"/>
        <v>43.663318986131038</v>
      </c>
      <c r="AB67" s="11">
        <f t="shared" si="22"/>
        <v>43.663318986131038</v>
      </c>
      <c r="AC67" s="7">
        <v>0</v>
      </c>
      <c r="AD67" s="97">
        <f t="shared" si="23"/>
        <v>0.87326637972262078</v>
      </c>
      <c r="AE67" s="98">
        <v>0.02</v>
      </c>
      <c r="AF67" s="97">
        <f t="shared" si="24"/>
        <v>1.3098995695839311</v>
      </c>
      <c r="AG67" s="98">
        <v>0.03</v>
      </c>
      <c r="AH67" s="97">
        <f t="shared" si="25"/>
        <v>1.7465327594452416</v>
      </c>
      <c r="AI67" s="98">
        <v>0.04</v>
      </c>
      <c r="AJ67" s="97">
        <f t="shared" si="26"/>
        <v>21.831659493065519</v>
      </c>
      <c r="AK67" s="126">
        <v>0.5</v>
      </c>
      <c r="AL67" s="199"/>
      <c r="AM67" s="30"/>
      <c r="AN67" s="133"/>
      <c r="AO67" s="66"/>
    </row>
    <row r="68" spans="1:41" s="31" customFormat="1" ht="17" x14ac:dyDescent="0.2">
      <c r="A68" s="311"/>
      <c r="B68" s="19" t="s">
        <v>114</v>
      </c>
      <c r="C68" s="211">
        <f>IF(OR(TOTAL!C68="",TOTAL!C68=0),"",((TOTAL!C68-('Vîrsta 3-4 ani'!$C$6*0.008)-('Vîrsta 5-7 ani'!$C$6*0.016))/TOTAL!$C$6)*$C$6)</f>
        <v>-1.2941176470588234E-2</v>
      </c>
      <c r="D68" s="211">
        <f>IF(OR(TOTAL!D68="",TOTAL!D68=0),"",((TOTAL!D68-('Vîrsta 3-4 ani'!$C$6*0.008)-('Vîrsta 5-7 ani'!$C$6*0.016))/TOTAL!$C$6)*$C$6)</f>
        <v>1.0654901960784313</v>
      </c>
      <c r="E68" s="211">
        <f>IF(OR(TOTAL!E68="",TOTAL!E68=0),"",((TOTAL!E68-('Vîrsta 3-4 ani'!$C$6*0.008)-('Vîrsta 5-7 ani'!$C$6*0.016))/TOTAL!$C$6)*$C$6)</f>
        <v>0.13156862745098036</v>
      </c>
      <c r="F68" s="211">
        <f>IF(OR(TOTAL!F68="",TOTAL!F68=0),"",((TOTAL!F68-('Vîrsta 3-4 ani'!$C$6*0.008)-('Vîrsta 5-7 ani'!$C$6*0.016))/TOTAL!$C$6)*$C$6)</f>
        <v>0.10999999999999999</v>
      </c>
      <c r="G68" s="211">
        <f>IF(OR(TOTAL!G68="",TOTAL!G68=0),"",((TOTAL!G68-('Vîrsta 3-4 ani'!$C$6*0.008)-('Vîrsta 5-7 ani'!$C$6*0.016))/TOTAL!$C$6)*$C$6)</f>
        <v>0.8498039215686275</v>
      </c>
      <c r="H68" s="211">
        <f>IF(OR(TOTAL!H68="",TOTAL!H68=0),"",((TOTAL!H68-('Vîrsta 3-4 ani'!$C$6*0.008)-('Vîrsta 5-7 ani'!$C$6*0.016))/TOTAL!$C$6)*$C$6)</f>
        <v>-1.2941176470588234E-2</v>
      </c>
      <c r="I68" s="211">
        <f>IF(OR(TOTAL!I68="",TOTAL!I68=0),"",((TOTAL!I68-('Vîrsta 3-4 ani'!$C$6*0.008)-('Vîrsta 5-7 ani'!$C$6*0.016))/TOTAL!$C$6)*$C$6)</f>
        <v>0.8498039215686275</v>
      </c>
      <c r="J68" s="211">
        <f>IF(OR(TOTAL!J68="",TOTAL!J68=0),"",((TOTAL!J68-('Vîrsta 3-4 ani'!$C$6*0.008)-('Vîrsta 5-7 ani'!$C$6*0.016))/TOTAL!$C$6)*$C$6)</f>
        <v>0.12941176470588237</v>
      </c>
      <c r="K68" s="211">
        <f>IF(OR(TOTAL!K68="",TOTAL!K68=0),"",((TOTAL!K68-('Vîrsta 3-4 ani'!$C$6*0.008)-('Vîrsta 5-7 ani'!$C$6*0.016))/TOTAL!$C$6)*$C$6)</f>
        <v>0.12294117647058821</v>
      </c>
      <c r="L68" s="211">
        <f>IF(OR(TOTAL!L68="",TOTAL!L68=0),"",((TOTAL!L68-('Vîrsta 3-4 ani'!$C$6*0.008)-('Vîrsta 5-7 ani'!$C$6*0.016))/TOTAL!$C$6)*$C$6)</f>
        <v>0.8498039215686275</v>
      </c>
      <c r="M68" s="211">
        <f>IF(OR(TOTAL!M68="",TOTAL!M68=0),"",((TOTAL!M68-('Vîrsta 3-4 ani'!$C$6*0.008)-('Vîrsta 5-7 ani'!$C$6*0.016))/TOTAL!$C$6)*$C$6)</f>
        <v>-1.2941176470588234E-2</v>
      </c>
      <c r="N68" s="211">
        <f>IF(OR(TOTAL!N68="",TOTAL!N68=0),"",((TOTAL!N68-('Vîrsta 3-4 ani'!$C$6*0.008)-('Vîrsta 5-7 ani'!$C$6*0.016))/TOTAL!$C$6)*$C$6)</f>
        <v>0.8498039215686275</v>
      </c>
      <c r="O68" s="211">
        <f>IF(OR(TOTAL!O68="",TOTAL!O68=0),"",((TOTAL!O68-('Vîrsta 3-4 ani'!$C$6*0.008)-('Vîrsta 5-7 ani'!$C$6*0.016))/TOTAL!$C$6)*$C$6)</f>
        <v>0.13156862745098036</v>
      </c>
      <c r="P68" s="211">
        <f>IF(OR(TOTAL!P68="",TOTAL!P68=0),"",((TOTAL!P68-('Vîrsta 3-4 ani'!$C$6*0.008)-('Vîrsta 5-7 ani'!$C$6*0.016))/TOTAL!$C$6)*$C$6)</f>
        <v>0.10352941176470591</v>
      </c>
      <c r="Q68" s="211">
        <f>IF(OR(TOTAL!Q68="",TOTAL!Q68=0),"",((TOTAL!Q68-('Vîrsta 3-4 ani'!$C$6*0.008)-('Vîrsta 5-7 ani'!$C$6*0.016))/TOTAL!$C$6)*$C$6)</f>
        <v>0.8498039215686275</v>
      </c>
      <c r="R68" s="211">
        <f>IF(OR(TOTAL!R68="",TOTAL!R68=0),"",((TOTAL!R68-('Vîrsta 3-4 ani'!$C$6*0.008)-('Vîrsta 5-7 ani'!$C$6*0.016))/TOTAL!$C$6)*$C$6)</f>
        <v>-1.2941176470588234E-2</v>
      </c>
      <c r="S68" s="211">
        <f>IF(OR(TOTAL!S68="",TOTAL!S68=0),"",((TOTAL!S68-('Vîrsta 3-4 ani'!$C$6*0.008)-('Vîrsta 5-7 ani'!$C$6*0.016))/TOTAL!$C$6)*$C$6)</f>
        <v>0.8498039215686275</v>
      </c>
      <c r="T68" s="211">
        <f>IF(OR(TOTAL!T68="",TOTAL!T68=0),"",((TOTAL!T68-('Vîrsta 3-4 ani'!$C$6*0.008)-('Vîrsta 5-7 ani'!$C$6*0.016))/TOTAL!$C$6)*$C$6)</f>
        <v>0.12941176470588237</v>
      </c>
      <c r="U68" s="211">
        <f>IF(OR(TOTAL!U68="",TOTAL!U68=0),"",((TOTAL!U68-('Vîrsta 3-4 ani'!$C$6*0.008)-('Vîrsta 5-7 ani'!$C$6*0.016))/TOTAL!$C$6)*$C$6)</f>
        <v>0.1250980392156863</v>
      </c>
      <c r="V68" s="211">
        <f>IF(OR(TOTAL!V68="",TOTAL!V68=0),"",((TOTAL!V68-('Vîrsta 3-4 ani'!$C$6*0.008)-('Vîrsta 5-7 ani'!$C$6*0.016))/TOTAL!$C$6)*$C$6)</f>
        <v>1.0654901960784313</v>
      </c>
      <c r="W68" s="211">
        <f>IF(OR(TOTAL!W68="",TOTAL!W68=0),"",((TOTAL!W68-('Vîrsta 3-4 ani'!$C$6*0.008)-('Vîrsta 5-7 ani'!$C$6*0.016))/TOTAL!$C$6)*$C$6)</f>
        <v>-1.2941176470588234E-2</v>
      </c>
      <c r="X68" s="211">
        <f>IF(OR(TOTAL!X68="",TOTAL!X68=0),"",((TOTAL!X68-('Vîrsta 3-4 ani'!$C$6*0.008)-('Vîrsta 5-7 ani'!$C$6*0.016))/TOTAL!$C$6)*$C$6)</f>
        <v>0.8498039215686275</v>
      </c>
      <c r="Y68" s="211" t="str">
        <f>IF(OR(TOTAL!Y68="",TOTAL!Y68=0),"",((TOTAL!Y68-('Vîrsta 3-4 ani'!$C$6*0.008)-('Vîrsta 5-7 ani'!$C$6*0.016))/TOTAL!$C$6)*$C$6)</f>
        <v/>
      </c>
      <c r="Z68" s="20">
        <f t="shared" ref="Z68" si="27">SUM(C68:Y68)</f>
        <v>8.9984313725490193</v>
      </c>
      <c r="AA68" s="20">
        <f t="shared" si="15"/>
        <v>43.894787183165946</v>
      </c>
      <c r="AB68" s="20">
        <f t="shared" si="22"/>
        <v>43.894787183165946</v>
      </c>
      <c r="AC68" s="208"/>
      <c r="AD68" s="209">
        <f>IFERROR(IF($AB68=0,"",$AB68*AE68),"")</f>
        <v>6.5403232902917257</v>
      </c>
      <c r="AE68" s="210">
        <v>0.14899999999999999</v>
      </c>
      <c r="AF68" s="209">
        <f>IFERROR(IF($AB68=0,"",$AB68*AG68),"")</f>
        <v>7.4621138211382112</v>
      </c>
      <c r="AG68" s="210">
        <v>0.17</v>
      </c>
      <c r="AH68" s="209">
        <f>IFERROR(IF($AB68=0,"",$AB68*AI68),"")</f>
        <v>0.92179053084648488</v>
      </c>
      <c r="AI68" s="210">
        <v>2.1000000000000001E-2</v>
      </c>
      <c r="AJ68" s="209">
        <f>IFERROR(IF($AB68=0,"",$AB68*AK68),"")</f>
        <v>117.76971401243422</v>
      </c>
      <c r="AK68" s="210">
        <v>2.6829999999999998</v>
      </c>
      <c r="AL68" s="212">
        <v>28</v>
      </c>
      <c r="AM68" s="213">
        <f>IFERROR((AB68-AL68),"")</f>
        <v>15.894787183165946</v>
      </c>
      <c r="AN68" s="214">
        <f>IFERROR((AB68*100/AL68),"")</f>
        <v>156.76709708273552</v>
      </c>
      <c r="AO68" s="66"/>
    </row>
    <row r="69" spans="1:41" s="31" customFormat="1" ht="17" x14ac:dyDescent="0.2">
      <c r="A69" s="311"/>
      <c r="B69" s="57" t="s">
        <v>107</v>
      </c>
      <c r="C69" s="245">
        <f>IF(OR(TOTAL!C69="",TOTAL!C69=0),"",TOTAL!C69/TOTAL!$C$6*'Vîrsta 1-2 ani'!$C$6)</f>
        <v>0.10784313725490197</v>
      </c>
      <c r="D69" s="245">
        <f>IF(OR(TOTAL!D69="",TOTAL!D69=0),"",TOTAL!D69/TOTAL!$C$6*'Vîrsta 1-2 ani'!$C$6)</f>
        <v>0.10784313725490197</v>
      </c>
      <c r="E69" s="245">
        <f>IF(OR(TOTAL!E69="",TOTAL!E69=0),"",TOTAL!E69/TOTAL!$C$6*'Vîrsta 1-2 ani'!$C$6)</f>
        <v>0.10784313725490197</v>
      </c>
      <c r="F69" s="245">
        <f>IF(OR(TOTAL!F69="",TOTAL!F69=0),"",TOTAL!F69/TOTAL!$C$6*'Vîrsta 1-2 ani'!$C$6)</f>
        <v>0.10784313725490197</v>
      </c>
      <c r="G69" s="245">
        <f>IF(OR(TOTAL!G69="",TOTAL!G69=0),"",TOTAL!G69/TOTAL!$C$6*'Vîrsta 1-2 ani'!$C$6)</f>
        <v>0.10784313725490197</v>
      </c>
      <c r="H69" s="245">
        <f>IF(OR(TOTAL!H69="",TOTAL!H69=0),"",TOTAL!H69/TOTAL!$C$6*'Vîrsta 1-2 ani'!$C$6)</f>
        <v>0.10784313725490197</v>
      </c>
      <c r="I69" s="245">
        <f>IF(OR(TOTAL!I69="",TOTAL!I69=0),"",TOTAL!I69/TOTAL!$C$6*'Vîrsta 1-2 ani'!$C$6)</f>
        <v>0.10784313725490197</v>
      </c>
      <c r="J69" s="245">
        <f>IF(OR(TOTAL!J69="",TOTAL!J69=0),"",TOTAL!J69/TOTAL!$C$6*'Vîrsta 1-2 ani'!$C$6)</f>
        <v>0.10784313725490197</v>
      </c>
      <c r="K69" s="245">
        <f>IF(OR(TOTAL!K69="",TOTAL!K69=0),"",TOTAL!K69/TOTAL!$C$6*'Vîrsta 1-2 ani'!$C$6)</f>
        <v>0.10784313725490197</v>
      </c>
      <c r="L69" s="245">
        <f>IF(OR(TOTAL!L69="",TOTAL!L69=0),"",TOTAL!L69/TOTAL!$C$6*'Vîrsta 1-2 ani'!$C$6)</f>
        <v>0.10784313725490197</v>
      </c>
      <c r="M69" s="245">
        <f>IF(OR(TOTAL!M69="",TOTAL!M69=0),"",TOTAL!M69/TOTAL!$C$6*'Vîrsta 1-2 ani'!$C$6)</f>
        <v>0.10784313725490197</v>
      </c>
      <c r="N69" s="245">
        <f>IF(OR(TOTAL!N69="",TOTAL!N69=0),"",TOTAL!N69/TOTAL!$C$6*'Vîrsta 1-2 ani'!$C$6)</f>
        <v>0.10784313725490197</v>
      </c>
      <c r="O69" s="245">
        <f>IF(OR(TOTAL!O69="",TOTAL!O69=0),"",TOTAL!O69/TOTAL!$C$6*'Vîrsta 1-2 ani'!$C$6)</f>
        <v>0.10784313725490197</v>
      </c>
      <c r="P69" s="245">
        <f>IF(OR(TOTAL!P69="",TOTAL!P69=0),"",TOTAL!P69/TOTAL!$C$6*'Vîrsta 1-2 ani'!$C$6)</f>
        <v>0.10784313725490197</v>
      </c>
      <c r="Q69" s="245">
        <f>IF(OR(TOTAL!Q69="",TOTAL!Q69=0),"",TOTAL!Q69/TOTAL!$C$6*'Vîrsta 1-2 ani'!$C$6)</f>
        <v>0.10784313725490197</v>
      </c>
      <c r="R69" s="245">
        <f>IF(OR(TOTAL!R69="",TOTAL!R69=0),"",TOTAL!R69/TOTAL!$C$6*'Vîrsta 1-2 ani'!$C$6)</f>
        <v>0.10784313725490197</v>
      </c>
      <c r="S69" s="245">
        <f>IF(OR(TOTAL!S69="",TOTAL!S69=0),"",TOTAL!S69/TOTAL!$C$6*'Vîrsta 1-2 ani'!$C$6)</f>
        <v>0.10784313725490197</v>
      </c>
      <c r="T69" s="245">
        <f>IF(OR(TOTAL!T69="",TOTAL!T69=0),"",TOTAL!T69/TOTAL!$C$6*'Vîrsta 1-2 ani'!$C$6)</f>
        <v>0.10784313725490197</v>
      </c>
      <c r="U69" s="245">
        <f>IF(OR(TOTAL!U69="",TOTAL!U69=0),"",TOTAL!U69/TOTAL!$C$6*'Vîrsta 1-2 ani'!$C$6)</f>
        <v>0.10784313725490197</v>
      </c>
      <c r="V69" s="245">
        <f>IF(OR(TOTAL!V69="",TOTAL!V69=0),"",TOTAL!V69/TOTAL!$C$6*'Vîrsta 1-2 ani'!$C$6)</f>
        <v>0.10784313725490197</v>
      </c>
      <c r="W69" s="245">
        <f>IF(OR(TOTAL!W69="",TOTAL!W69=0),"",TOTAL!W69/TOTAL!$C$6*'Vîrsta 1-2 ani'!$C$6)</f>
        <v>0.10784313725490197</v>
      </c>
      <c r="X69" s="245">
        <f>IF(OR(TOTAL!X69="",TOTAL!X69=0),"",TOTAL!X69/TOTAL!$C$6*'Vîrsta 1-2 ani'!$C$6)</f>
        <v>0.10784313725490197</v>
      </c>
      <c r="Y69" s="245" t="str">
        <f>IF(OR(TOTAL!Y69="",TOTAL!Y69=0),"",TOTAL!Y69/TOTAL!$C$6*'Vîrsta 1-2 ani'!$C$6)</f>
        <v/>
      </c>
      <c r="Z69" s="11">
        <f>SUM(C69:Y69)</f>
        <v>2.372549019607844</v>
      </c>
      <c r="AA69" s="11">
        <f t="shared" si="15"/>
        <v>11.573409851745581</v>
      </c>
      <c r="AB69" s="11">
        <f t="shared" si="22"/>
        <v>11.573409851745581</v>
      </c>
      <c r="AC69" s="7"/>
      <c r="AD69" s="97">
        <f>IFERROR(IF($AB69=0,"",$AB69*AE69),"")</f>
        <v>0.32405547584887628</v>
      </c>
      <c r="AE69" s="98">
        <v>2.8000000000000001E-2</v>
      </c>
      <c r="AF69" s="97">
        <f>IFERROR(IF($AB69=0,"",$AB69*AG69),"")</f>
        <v>1.736011477761837</v>
      </c>
      <c r="AG69" s="98">
        <v>0.15</v>
      </c>
      <c r="AH69" s="97">
        <f>IFERROR(IF($AB69=0,"",$AB69*AI69),"")</f>
        <v>0.37034911525585856</v>
      </c>
      <c r="AI69" s="98">
        <v>3.2000000000000001E-2</v>
      </c>
      <c r="AJ69" s="97">
        <f>IFERROR(IF($AB69=0,"",$AB69*AK69),"")</f>
        <v>24.998565279770457</v>
      </c>
      <c r="AK69" s="126">
        <v>2.16</v>
      </c>
      <c r="AL69" s="198"/>
      <c r="AM69" s="169"/>
      <c r="AN69" s="170"/>
      <c r="AO69" s="66"/>
    </row>
    <row r="70" spans="1:41" s="31" customFormat="1" ht="17" x14ac:dyDescent="0.2">
      <c r="A70" s="311"/>
      <c r="B70" s="57" t="s">
        <v>93</v>
      </c>
      <c r="C70" s="245" t="str">
        <f>IF(OR(TOTAL!C70="",TOTAL!C70=0),"",TOTAL!C70/TOTAL!$C$6*'Vîrsta 1-2 ani'!$C$6)</f>
        <v/>
      </c>
      <c r="D70" s="245">
        <f>IF(OR(TOTAL!D70="",TOTAL!D70=0),"",TOTAL!D70/TOTAL!$C$6*'Vîrsta 1-2 ani'!$C$6)</f>
        <v>1.0784313725490196</v>
      </c>
      <c r="E70" s="245" t="str">
        <f>IF(OR(TOTAL!E70="",TOTAL!E70=0),"",TOTAL!E70/TOTAL!$C$6*'Vîrsta 1-2 ani'!$C$6)</f>
        <v/>
      </c>
      <c r="F70" s="245" t="str">
        <f>IF(OR(TOTAL!F70="",TOTAL!F70=0),"",TOTAL!F70/TOTAL!$C$6*'Vîrsta 1-2 ani'!$C$6)</f>
        <v/>
      </c>
      <c r="G70" s="245">
        <f>IF(OR(TOTAL!G70="",TOTAL!G70=0),"",TOTAL!G70/TOTAL!$C$6*'Vîrsta 1-2 ani'!$C$6)</f>
        <v>0.86274509803921573</v>
      </c>
      <c r="H70" s="245" t="str">
        <f>IF(OR(TOTAL!H70="",TOTAL!H70=0),"",TOTAL!H70/TOTAL!$C$6*'Vîrsta 1-2 ani'!$C$6)</f>
        <v/>
      </c>
      <c r="I70" s="245">
        <f>IF(OR(TOTAL!I70="",TOTAL!I70=0),"",TOTAL!I70/TOTAL!$C$6*'Vîrsta 1-2 ani'!$C$6)</f>
        <v>0.86274509803921573</v>
      </c>
      <c r="J70" s="245" t="str">
        <f>IF(OR(TOTAL!J70="",TOTAL!J70=0),"",TOTAL!J70/TOTAL!$C$6*'Vîrsta 1-2 ani'!$C$6)</f>
        <v/>
      </c>
      <c r="K70" s="245" t="str">
        <f>IF(OR(TOTAL!K70="",TOTAL!K70=0),"",TOTAL!K70/TOTAL!$C$6*'Vîrsta 1-2 ani'!$C$6)</f>
        <v/>
      </c>
      <c r="L70" s="245">
        <f>IF(OR(TOTAL!L70="",TOTAL!L70=0),"",TOTAL!L70/TOTAL!$C$6*'Vîrsta 1-2 ani'!$C$6)</f>
        <v>0.86274509803921573</v>
      </c>
      <c r="M70" s="245" t="str">
        <f>IF(OR(TOTAL!M70="",TOTAL!M70=0),"",TOTAL!M70/TOTAL!$C$6*'Vîrsta 1-2 ani'!$C$6)</f>
        <v/>
      </c>
      <c r="N70" s="245">
        <f>IF(OR(TOTAL!N70="",TOTAL!N70=0),"",TOTAL!N70/TOTAL!$C$6*'Vîrsta 1-2 ani'!$C$6)</f>
        <v>0.86274509803921573</v>
      </c>
      <c r="O70" s="245" t="str">
        <f>IF(OR(TOTAL!O70="",TOTAL!O70=0),"",TOTAL!O70/TOTAL!$C$6*'Vîrsta 1-2 ani'!$C$6)</f>
        <v/>
      </c>
      <c r="P70" s="245" t="str">
        <f>IF(OR(TOTAL!P70="",TOTAL!P70=0),"",TOTAL!P70/TOTAL!$C$6*'Vîrsta 1-2 ani'!$C$6)</f>
        <v/>
      </c>
      <c r="Q70" s="245">
        <f>IF(OR(TOTAL!Q70="",TOTAL!Q70=0),"",TOTAL!Q70/TOTAL!$C$6*'Vîrsta 1-2 ani'!$C$6)</f>
        <v>0.86274509803921573</v>
      </c>
      <c r="R70" s="245" t="str">
        <f>IF(OR(TOTAL!R70="",TOTAL!R70=0),"",TOTAL!R70/TOTAL!$C$6*'Vîrsta 1-2 ani'!$C$6)</f>
        <v/>
      </c>
      <c r="S70" s="245">
        <f>IF(OR(TOTAL!S70="",TOTAL!S70=0),"",TOTAL!S70/TOTAL!$C$6*'Vîrsta 1-2 ani'!$C$6)</f>
        <v>0.86274509803921573</v>
      </c>
      <c r="T70" s="245" t="str">
        <f>IF(OR(TOTAL!T70="",TOTAL!T70=0),"",TOTAL!T70/TOTAL!$C$6*'Vîrsta 1-2 ani'!$C$6)</f>
        <v/>
      </c>
      <c r="U70" s="245" t="str">
        <f>IF(OR(TOTAL!U70="",TOTAL!U70=0),"",TOTAL!U70/TOTAL!$C$6*'Vîrsta 1-2 ani'!$C$6)</f>
        <v/>
      </c>
      <c r="V70" s="245">
        <f>IF(OR(TOTAL!V70="",TOTAL!V70=0),"",TOTAL!V70/TOTAL!$C$6*'Vîrsta 1-2 ani'!$C$6)</f>
        <v>1.0784313725490196</v>
      </c>
      <c r="W70" s="245" t="str">
        <f>IF(OR(TOTAL!W70="",TOTAL!W70=0),"",TOTAL!W70/TOTAL!$C$6*'Vîrsta 1-2 ani'!$C$6)</f>
        <v/>
      </c>
      <c r="X70" s="245">
        <f>IF(OR(TOTAL!X70="",TOTAL!X70=0),"",TOTAL!X70/TOTAL!$C$6*'Vîrsta 1-2 ani'!$C$6)</f>
        <v>0.86274509803921573</v>
      </c>
      <c r="Y70" s="245" t="str">
        <f>IF(OR(TOTAL!Y70="",TOTAL!Y70=0),"",TOTAL!Y70/TOTAL!$C$6*'Vîrsta 1-2 ani'!$C$6)</f>
        <v/>
      </c>
      <c r="Z70" s="11">
        <f>SUM(C70:Y70)</f>
        <v>8.1960784313725501</v>
      </c>
      <c r="AA70" s="11">
        <f t="shared" si="15"/>
        <v>39.980870396939267</v>
      </c>
      <c r="AB70" s="11">
        <f t="shared" si="22"/>
        <v>39.980870396939267</v>
      </c>
      <c r="AC70" s="7">
        <v>0</v>
      </c>
      <c r="AD70" s="97">
        <f t="shared" ref="AD70:AD71" si="28">IFERROR(IF($AB70=0,"",$AB70*AE70),"")</f>
        <v>6.3969392635102826</v>
      </c>
      <c r="AE70" s="98">
        <v>0.16</v>
      </c>
      <c r="AF70" s="97">
        <f>IFERROR(IF($AB70=0,"",$AB70*AG70),"")</f>
        <v>3.598278335724534</v>
      </c>
      <c r="AG70" s="98">
        <v>0.09</v>
      </c>
      <c r="AH70" s="97">
        <f t="shared" ref="AH70:AH71" si="29">IFERROR(IF($AB70=0,"",$AB70*AI70),"")</f>
        <v>0.39980870396939266</v>
      </c>
      <c r="AI70" s="98">
        <v>0.01</v>
      </c>
      <c r="AJ70" s="97">
        <f t="shared" ref="AJ70:AJ71" si="30">IFERROR(IF($AB70=0,"",$AB70*AK70),"")</f>
        <v>80.361549497847918</v>
      </c>
      <c r="AK70" s="126">
        <v>2.0099999999999998</v>
      </c>
      <c r="AL70" s="218"/>
      <c r="AM70" s="217"/>
      <c r="AN70" s="219"/>
      <c r="AO70" s="66"/>
    </row>
    <row r="71" spans="1:41" s="31" customFormat="1" ht="17" x14ac:dyDescent="0.2">
      <c r="A71" s="312"/>
      <c r="B71" s="57" t="s">
        <v>43</v>
      </c>
      <c r="C71" s="245" t="str">
        <f>IF(OR(TOTAL!C71="",TOTAL!C71=0),"",TOTAL!C71/TOTAL!$C$6*'Vîrsta 1-2 ani'!$C$6)</f>
        <v/>
      </c>
      <c r="D71" s="245" t="str">
        <f>IF(OR(TOTAL!D71="",TOTAL!D71=0),"",TOTAL!D71/TOTAL!$C$6*'Vîrsta 1-2 ani'!$C$6)</f>
        <v/>
      </c>
      <c r="E71" s="245">
        <f>IF(OR(TOTAL!E71="",TOTAL!E71=0),"",TOTAL!E71/TOTAL!$C$6*'Vîrsta 1-2 ani'!$C$6)</f>
        <v>0.14450980392156865</v>
      </c>
      <c r="F71" s="245">
        <f>IF(OR(TOTAL!F71="",TOTAL!F71=0),"",TOTAL!F71/TOTAL!$C$6*'Vîrsta 1-2 ani'!$C$6)</f>
        <v>0.12294117647058822</v>
      </c>
      <c r="G71" s="245" t="str">
        <f>IF(OR(TOTAL!G71="",TOTAL!G71=0),"",TOTAL!G71/TOTAL!$C$6*'Vîrsta 1-2 ani'!$C$6)</f>
        <v/>
      </c>
      <c r="H71" s="245" t="str">
        <f>IF(OR(TOTAL!H71="",TOTAL!H71=0),"",TOTAL!H71/TOTAL!$C$6*'Vîrsta 1-2 ani'!$C$6)</f>
        <v/>
      </c>
      <c r="I71" s="245" t="str">
        <f>IF(OR(TOTAL!I71="",TOTAL!I71=0),"",TOTAL!I71/TOTAL!$C$6*'Vîrsta 1-2 ani'!$C$6)</f>
        <v/>
      </c>
      <c r="J71" s="245">
        <f>IF(OR(TOTAL!J71="",TOTAL!J71=0),"",TOTAL!J71/TOTAL!$C$6*'Vîrsta 1-2 ani'!$C$6)</f>
        <v>0.1423529411764706</v>
      </c>
      <c r="K71" s="245">
        <f>IF(OR(TOTAL!K71="",TOTAL!K71=0),"",TOTAL!K71/TOTAL!$C$6*'Vîrsta 1-2 ani'!$C$6)</f>
        <v>0.13588235294117648</v>
      </c>
      <c r="L71" s="245" t="str">
        <f>IF(OR(TOTAL!L71="",TOTAL!L71=0),"",TOTAL!L71/TOTAL!$C$6*'Vîrsta 1-2 ani'!$C$6)</f>
        <v/>
      </c>
      <c r="M71" s="245" t="str">
        <f>IF(OR(TOTAL!M71="",TOTAL!M71=0),"",TOTAL!M71/TOTAL!$C$6*'Vîrsta 1-2 ani'!$C$6)</f>
        <v/>
      </c>
      <c r="N71" s="245" t="str">
        <f>IF(OR(TOTAL!N71="",TOTAL!N71=0),"",TOTAL!N71/TOTAL!$C$6*'Vîrsta 1-2 ani'!$C$6)</f>
        <v/>
      </c>
      <c r="O71" s="245">
        <f>IF(OR(TOTAL!O71="",TOTAL!O71=0),"",TOTAL!O71/TOTAL!$C$6*'Vîrsta 1-2 ani'!$C$6)</f>
        <v>0.14450980392156865</v>
      </c>
      <c r="P71" s="245">
        <f>IF(OR(TOTAL!P71="",TOTAL!P71=0),"",TOTAL!P71/TOTAL!$C$6*'Vîrsta 1-2 ani'!$C$6)</f>
        <v>0.11647058823529413</v>
      </c>
      <c r="Q71" s="245" t="str">
        <f>IF(OR(TOTAL!Q71="",TOTAL!Q71=0),"",TOTAL!Q71/TOTAL!$C$6*'Vîrsta 1-2 ani'!$C$6)</f>
        <v/>
      </c>
      <c r="R71" s="245" t="str">
        <f>IF(OR(TOTAL!R71="",TOTAL!R71=0),"",TOTAL!R71/TOTAL!$C$6*'Vîrsta 1-2 ani'!$C$6)</f>
        <v/>
      </c>
      <c r="S71" s="245" t="str">
        <f>IF(OR(TOTAL!S71="",TOTAL!S71=0),"",TOTAL!S71/TOTAL!$C$6*'Vîrsta 1-2 ani'!$C$6)</f>
        <v/>
      </c>
      <c r="T71" s="245">
        <f>IF(OR(TOTAL!T71="",TOTAL!T71=0),"",TOTAL!T71/TOTAL!$C$6*'Vîrsta 1-2 ani'!$C$6)</f>
        <v>0.1423529411764706</v>
      </c>
      <c r="U71" s="245">
        <f>IF(OR(TOTAL!U71="",TOTAL!U71=0),"",TOTAL!U71/TOTAL!$C$6*'Vîrsta 1-2 ani'!$C$6)</f>
        <v>0.1380392156862745</v>
      </c>
      <c r="V71" s="245" t="str">
        <f>IF(OR(TOTAL!V71="",TOTAL!V71=0),"",TOTAL!V71/TOTAL!$C$6*'Vîrsta 1-2 ani'!$C$6)</f>
        <v/>
      </c>
      <c r="W71" s="245" t="str">
        <f>IF(OR(TOTAL!W71="",TOTAL!W71=0),"",TOTAL!W71/TOTAL!$C$6*'Vîrsta 1-2 ani'!$C$6)</f>
        <v/>
      </c>
      <c r="X71" s="245" t="str">
        <f>IF(OR(TOTAL!X71="",TOTAL!X71=0),"",TOTAL!X71/TOTAL!$C$6*'Vîrsta 1-2 ani'!$C$6)</f>
        <v/>
      </c>
      <c r="Y71" s="245" t="str">
        <f>IF(OR(TOTAL!Y71="",TOTAL!Y71=0),"",TOTAL!Y71/TOTAL!$C$6*'Vîrsta 1-2 ani'!$C$6)</f>
        <v/>
      </c>
      <c r="Z71" s="11">
        <f>SUM(C71:Y71)</f>
        <v>1.0870588235294116</v>
      </c>
      <c r="AA71" s="11">
        <f t="shared" ref="AA71:AA102" si="31">IFERROR((Z71/$Z$6*1000),"")</f>
        <v>5.3027259684361541</v>
      </c>
      <c r="AB71" s="11">
        <f t="shared" si="22"/>
        <v>5.090616929698708</v>
      </c>
      <c r="AC71" s="7">
        <v>4</v>
      </c>
      <c r="AD71" s="97">
        <f t="shared" si="28"/>
        <v>1.3235604017216642</v>
      </c>
      <c r="AE71" s="98">
        <v>0.26</v>
      </c>
      <c r="AF71" s="97">
        <f t="shared" ref="AF71" si="32">IFERROR(IF($AB71=0,"",$AB71*AG71),"")</f>
        <v>1.3744665710186512</v>
      </c>
      <c r="AG71" s="98">
        <v>0.27</v>
      </c>
      <c r="AH71" s="97">
        <f t="shared" si="29"/>
        <v>0</v>
      </c>
      <c r="AI71" s="98">
        <v>0</v>
      </c>
      <c r="AJ71" s="97">
        <f t="shared" si="30"/>
        <v>19.751593687230987</v>
      </c>
      <c r="AK71" s="126">
        <v>3.88</v>
      </c>
      <c r="AL71" s="220"/>
      <c r="AM71" s="221"/>
      <c r="AN71" s="222"/>
      <c r="AO71" s="66"/>
    </row>
    <row r="72" spans="1:41" ht="17" x14ac:dyDescent="0.2">
      <c r="A72" s="310">
        <v>6</v>
      </c>
      <c r="B72" s="19" t="s">
        <v>6</v>
      </c>
      <c r="C72" s="211">
        <f>IF(OR(TOTAL!C72="",TOTAL!C72=0),"",((TOTAL!C72-('Vîrsta 3-4 ani'!$C$6*0.008)-('Vîrsta 5-7 ani'!$C$6*0.016))/TOTAL!$C$6)*$C$6)</f>
        <v>1.3829803921568631</v>
      </c>
      <c r="D72" s="69">
        <f>IF(OR(TOTAL!D72="",TOTAL!D72=0),"",((TOTAL!D72-('Vîrsta 3-4 ani'!$C$6*0.008)-('Vîrsta 5-7 ani'!$C$6*0.016))/TOTAL!$C$6)*$C$6)</f>
        <v>0.76352941176470579</v>
      </c>
      <c r="E72" s="69" t="str">
        <f>IF(OR(TOTAL!E72="",TOTAL!E72=0),"",((TOTAL!E72-('Vîrsta 3-4 ani'!$C$6*0.008)-('Vîrsta 5-7 ani'!$C$6*0.016))/TOTAL!$C$6)*$C$6)</f>
        <v/>
      </c>
      <c r="F72" s="69">
        <f>IF(OR(TOTAL!F72="",TOTAL!F72=0),"",((TOTAL!F72-('Vîrsta 3-4 ani'!$C$6*0.008)-('Vîrsta 5-7 ani'!$C$6*0.016))/TOTAL!$C$6)*$C$6)</f>
        <v>1.0318431372549022</v>
      </c>
      <c r="G72" s="69" t="str">
        <f>IF(OR(TOTAL!G72="",TOTAL!G72=0),"",((TOTAL!G72-('Vîrsta 3-4 ani'!$C$6*0.008)-('Vîrsta 5-7 ani'!$C$6*0.016))/TOTAL!$C$6)*$C$6)</f>
        <v/>
      </c>
      <c r="H72" s="69">
        <f>IF(OR(TOTAL!H72="",TOTAL!H72=0),"",((TOTAL!H72-('Vîrsta 3-4 ani'!$C$6*0.008)-('Vîrsta 5-7 ani'!$C$6*0.016))/TOTAL!$C$6)*$C$6)</f>
        <v>0.97145098039215683</v>
      </c>
      <c r="I72" s="69">
        <f>IF(OR(TOTAL!I72="",TOTAL!I72=0),"",((TOTAL!I72-('Vîrsta 3-4 ani'!$C$6*0.008)-('Vîrsta 5-7 ani'!$C$6*0.016))/TOTAL!$C$6)*$C$6)</f>
        <v>0.61254901960784314</v>
      </c>
      <c r="J72" s="69" t="str">
        <f>IF(OR(TOTAL!J72="",TOTAL!J72=0),"",((TOTAL!J72-('Vîrsta 3-4 ani'!$C$6*0.008)-('Vîrsta 5-7 ani'!$C$6*0.016))/TOTAL!$C$6)*$C$6)</f>
        <v/>
      </c>
      <c r="K72" s="69">
        <f>IF(OR(TOTAL!K72="",TOTAL!K72=0),"",((TOTAL!K72-('Vîrsta 3-4 ani'!$C$6*0.008)-('Vîrsta 5-7 ani'!$C$6*0.016))/TOTAL!$C$6)*$C$6)</f>
        <v>0.85066666666666657</v>
      </c>
      <c r="L72" s="69" t="str">
        <f>IF(OR(TOTAL!L72="",TOTAL!L72=0),"",((TOTAL!L72-('Vîrsta 3-4 ani'!$C$6*0.008)-('Vîrsta 5-7 ani'!$C$6*0.016))/TOTAL!$C$6)*$C$6)</f>
        <v/>
      </c>
      <c r="M72" s="69">
        <f>IF(OR(TOTAL!M72="",TOTAL!M72=0),"",((TOTAL!M72-('Vîrsta 3-4 ani'!$C$6*0.008)-('Vîrsta 5-7 ani'!$C$6*0.016))/TOTAL!$C$6)*$C$6)</f>
        <v>0.88517647058823512</v>
      </c>
      <c r="N72" s="69">
        <f>IF(OR(TOTAL!N72="",TOTAL!N72=0),"",((TOTAL!N72-('Vîrsta 3-4 ani'!$C$6*0.008)-('Vîrsta 5-7 ani'!$C$6*0.016))/TOTAL!$C$6)*$C$6)</f>
        <v>0.76352941176470579</v>
      </c>
      <c r="O72" s="69" t="str">
        <f>IF(OR(TOTAL!O72="",TOTAL!O72=0),"",((TOTAL!O72-('Vîrsta 3-4 ani'!$C$6*0.008)-('Vîrsta 5-7 ani'!$C$6*0.016))/TOTAL!$C$6)*$C$6)</f>
        <v/>
      </c>
      <c r="P72" s="69">
        <f>IF(OR(TOTAL!P72="",TOTAL!P72=0),"",((TOTAL!P72-('Vîrsta 3-4 ani'!$C$6*0.008)-('Vîrsta 5-7 ani'!$C$6*0.016))/TOTAL!$C$6)*$C$6)</f>
        <v>1.0102745098039214</v>
      </c>
      <c r="Q72" s="69" t="str">
        <f>IF(OR(TOTAL!Q72="",TOTAL!Q72=0),"",((TOTAL!Q72-('Vîrsta 3-4 ani'!$C$6*0.008)-('Vîrsta 5-7 ani'!$C$6*0.016))/TOTAL!$C$6)*$C$6)</f>
        <v/>
      </c>
      <c r="R72" s="69">
        <f>IF(OR(TOTAL!R72="",TOTAL!R72=0),"",((TOTAL!R72-('Vîrsta 3-4 ani'!$C$6*0.008)-('Vîrsta 5-7 ani'!$C$6*0.016))/TOTAL!$C$6)*$C$6)</f>
        <v>0.8416078431372549</v>
      </c>
      <c r="S72" s="69">
        <f>IF(OR(TOTAL!S72="",TOTAL!S72=0),"",((TOTAL!S72-('Vîrsta 3-4 ani'!$C$6*0.008)-('Vîrsta 5-7 ani'!$C$6*0.016))/TOTAL!$C$6)*$C$6)</f>
        <v>0.74196078431372547</v>
      </c>
      <c r="T72" s="69" t="str">
        <f>IF(OR(TOTAL!T72="",TOTAL!T72=0),"",((TOTAL!T72-('Vîrsta 3-4 ani'!$C$6*0.008)-('Vîrsta 5-7 ani'!$C$6*0.016))/TOTAL!$C$6)*$C$6)</f>
        <v/>
      </c>
      <c r="U72" s="69">
        <f>IF(OR(TOTAL!U72="",TOTAL!U72=0),"",((TOTAL!U72-('Vîrsta 3-4 ani'!$C$6*0.008)-('Vîrsta 5-7 ani'!$C$6*0.016))/TOTAL!$C$6)*$C$6)</f>
        <v>0.98849019607843147</v>
      </c>
      <c r="V72" s="69" t="str">
        <f>IF(OR(TOTAL!V72="",TOTAL!V72=0),"",((TOTAL!V72-('Vîrsta 3-4 ani'!$C$6*0.008)-('Vîrsta 5-7 ani'!$C$6*0.016))/TOTAL!$C$6)*$C$6)</f>
        <v/>
      </c>
      <c r="W72" s="69">
        <f>IF(OR(TOTAL!W72="",TOTAL!W72=0),"",((TOTAL!W72-('Vîrsta 3-4 ani'!$C$6*0.008)-('Vîrsta 5-7 ani'!$C$6*0.016))/TOTAL!$C$6)*$C$6)</f>
        <v>0.88043137254901971</v>
      </c>
      <c r="X72" s="69">
        <f>IF(OR(TOTAL!X72="",TOTAL!X72=0),"",((TOTAL!X72-('Vîrsta 3-4 ani'!$C$6*0.008)-('Vîrsta 5-7 ani'!$C$6*0.016))/TOTAL!$C$6)*$C$6)</f>
        <v>0.76352941176470579</v>
      </c>
      <c r="Y72" s="69" t="str">
        <f>IF(OR(TOTAL!Y72="",TOTAL!Y72=0),"",((TOTAL!Y72-('Vîrsta 3-4 ani'!$C$6*0.008)-('Vîrsta 5-7 ani'!$C$6*0.016))/TOTAL!$C$6)*$C$6)</f>
        <v/>
      </c>
      <c r="Z72" s="10">
        <f t="shared" ref="Z72" si="33">SUM(C72:Y72)</f>
        <v>12.488019607843139</v>
      </c>
      <c r="AA72" s="10">
        <f t="shared" si="31"/>
        <v>60.917168818747022</v>
      </c>
      <c r="AB72" s="10">
        <f t="shared" si="22"/>
        <v>41.423674796747974</v>
      </c>
      <c r="AC72" s="4">
        <v>32</v>
      </c>
      <c r="AD72" s="90">
        <f>IFERROR(IF($AB72=0,"",$AB72*AE72),"")</f>
        <v>7.9119218861788632</v>
      </c>
      <c r="AE72" s="91">
        <v>0.191</v>
      </c>
      <c r="AF72" s="90">
        <f>IFERROR(IF($AB72=0,"",$AB72*AG72),"")</f>
        <v>2.6511151869918703</v>
      </c>
      <c r="AG72" s="91">
        <v>6.4000000000000001E-2</v>
      </c>
      <c r="AH72" s="90">
        <f>IFERROR(IF($AB72=0,"",$AB72*AI72),"")</f>
        <v>1.2841339186991871</v>
      </c>
      <c r="AI72" s="91">
        <v>3.1E-2</v>
      </c>
      <c r="AJ72" s="90">
        <f>IFERROR(IF($AB72=0,"",$AB72*AK72),"")</f>
        <v>57.951721040650419</v>
      </c>
      <c r="AK72" s="91">
        <v>1.399</v>
      </c>
      <c r="AL72" s="215">
        <v>36</v>
      </c>
      <c r="AM72" s="216">
        <f>IFERROR((AB72-AL72),"")</f>
        <v>5.4236747967479744</v>
      </c>
      <c r="AN72" s="216">
        <f>IFERROR((AB72*100/AL72),"")</f>
        <v>115.06576332429992</v>
      </c>
      <c r="AO72" s="18"/>
    </row>
    <row r="73" spans="1:41" s="31" customFormat="1" ht="19.5" customHeight="1" x14ac:dyDescent="0.2">
      <c r="A73" s="311"/>
      <c r="B73" s="57" t="s">
        <v>94</v>
      </c>
      <c r="C73" s="245" t="str">
        <f>IF(OR(TOTAL!C73="",TOTAL!C73=0),"",TOTAL!C73/TOTAL!$C$6*'Vîrsta 1-2 ani'!$C$6)</f>
        <v/>
      </c>
      <c r="D73" s="245" t="str">
        <f>IF(OR(TOTAL!D73="",TOTAL!D73=0),"",TOTAL!D73/TOTAL!$C$6*'Vîrsta 1-2 ani'!$C$6)</f>
        <v/>
      </c>
      <c r="E73" s="245" t="str">
        <f>IF(OR(TOTAL!E73="",TOTAL!E73=0),"",TOTAL!E73/TOTAL!$C$6*'Vîrsta 1-2 ani'!$C$6)</f>
        <v/>
      </c>
      <c r="F73" s="245" t="str">
        <f>IF(OR(TOTAL!F73="",TOTAL!F73=0),"",TOTAL!F73/TOTAL!$C$6*'Vîrsta 1-2 ani'!$C$6)</f>
        <v/>
      </c>
      <c r="G73" s="245" t="str">
        <f>IF(OR(TOTAL!G73="",TOTAL!G73=0),"",TOTAL!G73/TOTAL!$C$6*'Vîrsta 1-2 ani'!$C$6)</f>
        <v/>
      </c>
      <c r="H73" s="245" t="str">
        <f>IF(OR(TOTAL!H73="",TOTAL!H73=0),"",TOTAL!H73/TOTAL!$C$6*'Vîrsta 1-2 ani'!$C$6)</f>
        <v/>
      </c>
      <c r="I73" s="245" t="str">
        <f>IF(OR(TOTAL!I73="",TOTAL!I73=0),"",TOTAL!I73/TOTAL!$C$6*'Vîrsta 1-2 ani'!$C$6)</f>
        <v/>
      </c>
      <c r="J73" s="245" t="str">
        <f>IF(OR(TOTAL!J73="",TOTAL!J73=0),"",TOTAL!J73/TOTAL!$C$6*'Vîrsta 1-2 ani'!$C$6)</f>
        <v/>
      </c>
      <c r="K73" s="245" t="str">
        <f>IF(OR(TOTAL!K73="",TOTAL!K73=0),"",TOTAL!K73/TOTAL!$C$6*'Vîrsta 1-2 ani'!$C$6)</f>
        <v/>
      </c>
      <c r="L73" s="245" t="str">
        <f>IF(OR(TOTAL!L73="",TOTAL!L73=0),"",TOTAL!L73/TOTAL!$C$6*'Vîrsta 1-2 ani'!$C$6)</f>
        <v/>
      </c>
      <c r="M73" s="245" t="str">
        <f>IF(OR(TOTAL!M73="",TOTAL!M73=0),"",TOTAL!M73/TOTAL!$C$6*'Vîrsta 1-2 ani'!$C$6)</f>
        <v/>
      </c>
      <c r="N73" s="245" t="str">
        <f>IF(OR(TOTAL!N73="",TOTAL!N73=0),"",TOTAL!N73/TOTAL!$C$6*'Vîrsta 1-2 ani'!$C$6)</f>
        <v/>
      </c>
      <c r="O73" s="245" t="str">
        <f>IF(OR(TOTAL!O73="",TOTAL!O73=0),"",TOTAL!O73/TOTAL!$C$6*'Vîrsta 1-2 ani'!$C$6)</f>
        <v/>
      </c>
      <c r="P73" s="245" t="str">
        <f>IF(OR(TOTAL!P73="",TOTAL!P73=0),"",TOTAL!P73/TOTAL!$C$6*'Vîrsta 1-2 ani'!$C$6)</f>
        <v/>
      </c>
      <c r="Q73" s="245" t="str">
        <f>IF(OR(TOTAL!Q73="",TOTAL!Q73=0),"",TOTAL!Q73/TOTAL!$C$6*'Vîrsta 1-2 ani'!$C$6)</f>
        <v/>
      </c>
      <c r="R73" s="245" t="str">
        <f>IF(OR(TOTAL!R73="",TOTAL!R73=0),"",TOTAL!R73/TOTAL!$C$6*'Vîrsta 1-2 ani'!$C$6)</f>
        <v/>
      </c>
      <c r="S73" s="245" t="str">
        <f>IF(OR(TOTAL!S73="",TOTAL!S73=0),"",TOTAL!S73/TOTAL!$C$6*'Vîrsta 1-2 ani'!$C$6)</f>
        <v/>
      </c>
      <c r="T73" s="245" t="str">
        <f>IF(OR(TOTAL!T73="",TOTAL!T73=0),"",TOTAL!T73/TOTAL!$C$6*'Vîrsta 1-2 ani'!$C$6)</f>
        <v/>
      </c>
      <c r="U73" s="245" t="str">
        <f>IF(OR(TOTAL!U73="",TOTAL!U73=0),"",TOTAL!U73/TOTAL!$C$6*'Vîrsta 1-2 ani'!$C$6)</f>
        <v/>
      </c>
      <c r="V73" s="245" t="str">
        <f>IF(OR(TOTAL!V73="",TOTAL!V73=0),"",TOTAL!V73/TOTAL!$C$6*'Vîrsta 1-2 ani'!$C$6)</f>
        <v/>
      </c>
      <c r="W73" s="245" t="str">
        <f>IF(OR(TOTAL!W73="",TOTAL!W73=0),"",TOTAL!W73/TOTAL!$C$6*'Vîrsta 1-2 ani'!$C$6)</f>
        <v/>
      </c>
      <c r="X73" s="245" t="str">
        <f>IF(OR(TOTAL!X73="",TOTAL!X73=0),"",TOTAL!X73/TOTAL!$C$6*'Vîrsta 1-2 ani'!$C$6)</f>
        <v/>
      </c>
      <c r="Y73" s="245" t="str">
        <f>IF(OR(TOTAL!Y73="",TOTAL!Y73=0),"",TOTAL!Y73/TOTAL!$C$6*'Vîrsta 1-2 ani'!$C$6)</f>
        <v/>
      </c>
      <c r="Z73" s="11">
        <f t="shared" ref="Z73:Z85" si="34">SUM(C73:Y73)</f>
        <v>0</v>
      </c>
      <c r="AA73" s="11">
        <f t="shared" si="31"/>
        <v>0</v>
      </c>
      <c r="AB73" s="11" t="str">
        <f t="shared" si="22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7" x14ac:dyDescent="0.2">
      <c r="A74" s="311"/>
      <c r="B74" s="60" t="s">
        <v>95</v>
      </c>
      <c r="C74" s="250" t="str">
        <f>IF(OR(TOTAL!C74="",TOTAL!C74=0),"",TOTAL!C74/TOTAL!$C$6*'Vîrsta 1-2 ani'!$C$6)</f>
        <v/>
      </c>
      <c r="D74" s="250" t="str">
        <f>IF(OR(TOTAL!D74="",TOTAL!D74=0),"",TOTAL!D74/TOTAL!$C$6*'Vîrsta 1-2 ani'!$C$6)</f>
        <v/>
      </c>
      <c r="E74" s="250" t="str">
        <f>IF(OR(TOTAL!E74="",TOTAL!E74=0),"",TOTAL!E74/TOTAL!$C$6*'Vîrsta 1-2 ani'!$C$6)</f>
        <v/>
      </c>
      <c r="F74" s="250">
        <f>IF(OR(TOTAL!F74="",TOTAL!F74=0),"",TOTAL!F74/TOTAL!$C$6*'Vîrsta 1-2 ani'!$C$6)</f>
        <v>1.1526274509803922</v>
      </c>
      <c r="G74" s="250" t="str">
        <f>IF(OR(TOTAL!G74="",TOTAL!G74=0),"",TOTAL!G74/TOTAL!$C$6*'Vîrsta 1-2 ani'!$C$6)</f>
        <v/>
      </c>
      <c r="H74" s="250" t="str">
        <f>IF(OR(TOTAL!H74="",TOTAL!H74=0),"",TOTAL!H74/TOTAL!$C$6*'Vîrsta 1-2 ani'!$C$6)</f>
        <v/>
      </c>
      <c r="I74" s="250" t="str">
        <f>IF(OR(TOTAL!I74="",TOTAL!I74=0),"",TOTAL!I74/TOTAL!$C$6*'Vîrsta 1-2 ani'!$C$6)</f>
        <v/>
      </c>
      <c r="J74" s="250" t="str">
        <f>IF(OR(TOTAL!J74="",TOTAL!J74=0),"",TOTAL!J74/TOTAL!$C$6*'Vîrsta 1-2 ani'!$C$6)</f>
        <v/>
      </c>
      <c r="K74" s="250" t="str">
        <f>IF(OR(TOTAL!K74="",TOTAL!K74=0),"",TOTAL!K74/TOTAL!$C$6*'Vîrsta 1-2 ani'!$C$6)</f>
        <v/>
      </c>
      <c r="L74" s="250" t="str">
        <f>IF(OR(TOTAL!L74="",TOTAL!L74=0),"",TOTAL!L74/TOTAL!$C$6*'Vîrsta 1-2 ani'!$C$6)</f>
        <v/>
      </c>
      <c r="M74" s="250" t="str">
        <f>IF(OR(TOTAL!M74="",TOTAL!M74=0),"",TOTAL!M74/TOTAL!$C$6*'Vîrsta 1-2 ani'!$C$6)</f>
        <v/>
      </c>
      <c r="N74" s="250" t="str">
        <f>IF(OR(TOTAL!N74="",TOTAL!N74=0),"",TOTAL!N74/TOTAL!$C$6*'Vîrsta 1-2 ani'!$C$6)</f>
        <v/>
      </c>
      <c r="O74" s="250" t="str">
        <f>IF(OR(TOTAL!O74="",TOTAL!O74=0),"",TOTAL!O74/TOTAL!$C$6*'Vîrsta 1-2 ani'!$C$6)</f>
        <v/>
      </c>
      <c r="P74" s="250" t="str">
        <f>IF(OR(TOTAL!P74="",TOTAL!P74=0),"",TOTAL!P74/TOTAL!$C$6*'Vîrsta 1-2 ani'!$C$6)</f>
        <v/>
      </c>
      <c r="Q74" s="250" t="str">
        <f>IF(OR(TOTAL!Q74="",TOTAL!Q74=0),"",TOTAL!Q74/TOTAL!$C$6*'Vîrsta 1-2 ani'!$C$6)</f>
        <v/>
      </c>
      <c r="R74" s="250" t="str">
        <f>IF(OR(TOTAL!R74="",TOTAL!R74=0),"",TOTAL!R74/TOTAL!$C$6*'Vîrsta 1-2 ani'!$C$6)</f>
        <v/>
      </c>
      <c r="S74" s="250" t="str">
        <f>IF(OR(TOTAL!S74="",TOTAL!S74=0),"",TOTAL!S74/TOTAL!$C$6*'Vîrsta 1-2 ani'!$C$6)</f>
        <v/>
      </c>
      <c r="T74" s="250" t="str">
        <f>IF(OR(TOTAL!T74="",TOTAL!T74=0),"",TOTAL!T74/TOTAL!$C$6*'Vîrsta 1-2 ani'!$C$6)</f>
        <v/>
      </c>
      <c r="U74" s="250">
        <f>IF(OR(TOTAL!U74="",TOTAL!U74=0),"",TOTAL!U74/TOTAL!$C$6*'Vîrsta 1-2 ani'!$C$6)</f>
        <v>1.1092745098039216</v>
      </c>
      <c r="V74" s="250" t="str">
        <f>IF(OR(TOTAL!V74="",TOTAL!V74=0),"",TOTAL!V74/TOTAL!$C$6*'Vîrsta 1-2 ani'!$C$6)</f>
        <v/>
      </c>
      <c r="W74" s="250" t="str">
        <f>IF(OR(TOTAL!W74="",TOTAL!W74=0),"",TOTAL!W74/TOTAL!$C$6*'Vîrsta 1-2 ani'!$C$6)</f>
        <v/>
      </c>
      <c r="X74" s="250" t="str">
        <f>IF(OR(TOTAL!X74="",TOTAL!X74=0),"",TOTAL!X74/TOTAL!$C$6*'Vîrsta 1-2 ani'!$C$6)</f>
        <v/>
      </c>
      <c r="Y74" s="250" t="str">
        <f>IF(OR(TOTAL!Y74="",TOTAL!Y74=0),"",TOTAL!Y74/TOTAL!$C$6*'Vîrsta 1-2 ani'!$C$6)</f>
        <v/>
      </c>
      <c r="Z74" s="11">
        <f t="shared" si="34"/>
        <v>2.2619019607843138</v>
      </c>
      <c r="AA74" s="11">
        <f t="shared" si="31"/>
        <v>11.033668101386898</v>
      </c>
      <c r="AB74" s="11">
        <f t="shared" si="22"/>
        <v>7.7235676709708283</v>
      </c>
      <c r="AC74" s="7">
        <v>30</v>
      </c>
      <c r="AD74" s="97">
        <f t="shared" ref="AD74:AD83" si="35">IFERROR(IF($AB74=0,"",$AB74*AE74),"")</f>
        <v>1.9308919177427071</v>
      </c>
      <c r="AE74" s="100">
        <v>0.25</v>
      </c>
      <c r="AF74" s="101">
        <f t="shared" ref="AF74:AF85" si="36">IFERROR(IF($AB74=0,"",$AB74*AG74),"")</f>
        <v>0.15447135341941656</v>
      </c>
      <c r="AG74" s="100">
        <v>0.02</v>
      </c>
      <c r="AH74" s="101">
        <f t="shared" ref="AH74:AH85" si="37">IFERROR(IF($AB74=0,"",$AB74*AI74),"")</f>
        <v>7.7235676709708281E-2</v>
      </c>
      <c r="AI74" s="100">
        <v>0.01</v>
      </c>
      <c r="AJ74" s="97">
        <f t="shared" ref="AJ74:AJ85" si="38">IFERROR(IF($AB74=0,"",$AB74*AK74),"")</f>
        <v>8.8048671449067442</v>
      </c>
      <c r="AK74" s="126">
        <v>1.1399999999999999</v>
      </c>
      <c r="AL74" s="171"/>
      <c r="AM74" s="29"/>
      <c r="AN74" s="132"/>
      <c r="AO74" s="66"/>
    </row>
    <row r="75" spans="1:41" s="173" customFormat="1" ht="17" x14ac:dyDescent="0.2">
      <c r="A75" s="311"/>
      <c r="B75" s="58" t="s">
        <v>66</v>
      </c>
      <c r="C75" s="250" t="str">
        <f>IF(OR(TOTAL!C75="",TOTAL!C75=0),"",TOTAL!C75/TOTAL!$C$6*'Vîrsta 1-2 ani'!$C$6)</f>
        <v/>
      </c>
      <c r="D75" s="251" t="str">
        <f>IF(OR(TOTAL!D75="",TOTAL!D75=0),"",TOTAL!D75/TOTAL!$C$6*'Vîrsta 1-2 ani'!$C$6)</f>
        <v/>
      </c>
      <c r="E75" s="251" t="str">
        <f>IF(OR(TOTAL!E75="",TOTAL!E75=0),"",TOTAL!E75/TOTAL!$C$6*'Vîrsta 1-2 ani'!$C$6)</f>
        <v/>
      </c>
      <c r="F75" s="251" t="str">
        <f>IF(OR(TOTAL!F75="",TOTAL!F75=0),"",TOTAL!F75/TOTAL!$C$6*'Vîrsta 1-2 ani'!$C$6)</f>
        <v/>
      </c>
      <c r="G75" s="251" t="str">
        <f>IF(OR(TOTAL!G75="",TOTAL!G75=0),"",TOTAL!G75/TOTAL!$C$6*'Vîrsta 1-2 ani'!$C$6)</f>
        <v/>
      </c>
      <c r="H75" s="251" t="str">
        <f>IF(OR(TOTAL!H75="",TOTAL!H75=0),"",TOTAL!H75/TOTAL!$C$6*'Vîrsta 1-2 ani'!$C$6)</f>
        <v/>
      </c>
      <c r="I75" s="251">
        <f>IF(OR(TOTAL!I75="",TOTAL!I75=0),"",TOTAL!I75/TOTAL!$C$6*'Vîrsta 1-2 ani'!$C$6)</f>
        <v>0.73333333333333328</v>
      </c>
      <c r="J75" s="251" t="str">
        <f>IF(OR(TOTAL!J75="",TOTAL!J75=0),"",TOTAL!J75/TOTAL!$C$6*'Vîrsta 1-2 ani'!$C$6)</f>
        <v/>
      </c>
      <c r="K75" s="251" t="str">
        <f>IF(OR(TOTAL!K75="",TOTAL!K75=0),"",TOTAL!K75/TOTAL!$C$6*'Vîrsta 1-2 ani'!$C$6)</f>
        <v/>
      </c>
      <c r="L75" s="251" t="str">
        <f>IF(OR(TOTAL!L75="",TOTAL!L75=0),"",TOTAL!L75/TOTAL!$C$6*'Vîrsta 1-2 ani'!$C$6)</f>
        <v/>
      </c>
      <c r="M75" s="251" t="str">
        <f>IF(OR(TOTAL!M75="",TOTAL!M75=0),"",TOTAL!M75/TOTAL!$C$6*'Vîrsta 1-2 ani'!$C$6)</f>
        <v/>
      </c>
      <c r="N75" s="251">
        <f>IF(OR(TOTAL!N75="",TOTAL!N75=0),"",TOTAL!N75/TOTAL!$C$6*'Vîrsta 1-2 ani'!$C$6)</f>
        <v>0.88431372549019605</v>
      </c>
      <c r="O75" s="251" t="str">
        <f>IF(OR(TOTAL!O75="",TOTAL!O75=0),"",TOTAL!O75/TOTAL!$C$6*'Vîrsta 1-2 ani'!$C$6)</f>
        <v/>
      </c>
      <c r="P75" s="251" t="str">
        <f>IF(OR(TOTAL!P75="",TOTAL!P75=0),"",TOTAL!P75/TOTAL!$C$6*'Vîrsta 1-2 ani'!$C$6)</f>
        <v/>
      </c>
      <c r="Q75" s="251" t="str">
        <f>IF(OR(TOTAL!Q75="",TOTAL!Q75=0),"",TOTAL!Q75/TOTAL!$C$6*'Vîrsta 1-2 ani'!$C$6)</f>
        <v/>
      </c>
      <c r="R75" s="251" t="str">
        <f>IF(OR(TOTAL!R75="",TOTAL!R75=0),"",TOTAL!R75/TOTAL!$C$6*'Vîrsta 1-2 ani'!$C$6)</f>
        <v/>
      </c>
      <c r="S75" s="251" t="str">
        <f>IF(OR(TOTAL!S75="",TOTAL!S75=0),"",TOTAL!S75/TOTAL!$C$6*'Vîrsta 1-2 ani'!$C$6)</f>
        <v/>
      </c>
      <c r="T75" s="251" t="str">
        <f>IF(OR(TOTAL!T75="",TOTAL!T75=0),"",TOTAL!T75/TOTAL!$C$6*'Vîrsta 1-2 ani'!$C$6)</f>
        <v/>
      </c>
      <c r="U75" s="251" t="str">
        <f>IF(OR(TOTAL!U75="",TOTAL!U75=0),"",TOTAL!U75/TOTAL!$C$6*'Vîrsta 1-2 ani'!$C$6)</f>
        <v/>
      </c>
      <c r="V75" s="251" t="str">
        <f>IF(OR(TOTAL!V75="",TOTAL!V75=0),"",TOTAL!V75/TOTAL!$C$6*'Vîrsta 1-2 ani'!$C$6)</f>
        <v/>
      </c>
      <c r="W75" s="251" t="str">
        <f>IF(OR(TOTAL!W75="",TOTAL!W75=0),"",TOTAL!W75/TOTAL!$C$6*'Vîrsta 1-2 ani'!$C$6)</f>
        <v/>
      </c>
      <c r="X75" s="251">
        <f>IF(OR(TOTAL!X75="",TOTAL!X75=0),"",TOTAL!X75/TOTAL!$C$6*'Vîrsta 1-2 ani'!$C$6)</f>
        <v>0.88431372549019605</v>
      </c>
      <c r="Y75" s="251" t="str">
        <f>IF(OR(TOTAL!Y75="",TOTAL!Y75=0),"",TOTAL!Y75/TOTAL!$C$6*'Vîrsta 1-2 ani'!$C$6)</f>
        <v/>
      </c>
      <c r="Z75" s="24">
        <f t="shared" si="34"/>
        <v>2.5019607843137255</v>
      </c>
      <c r="AA75" s="24">
        <f t="shared" si="31"/>
        <v>12.204686752749881</v>
      </c>
      <c r="AB75" s="24">
        <f t="shared" si="22"/>
        <v>8.543280726924916</v>
      </c>
      <c r="AC75" s="8">
        <v>30</v>
      </c>
      <c r="AD75" s="101">
        <f t="shared" si="35"/>
        <v>2.135820181731229</v>
      </c>
      <c r="AE75" s="100">
        <v>0.25</v>
      </c>
      <c r="AF75" s="101">
        <f t="shared" si="36"/>
        <v>3.4173122907699666E-2</v>
      </c>
      <c r="AG75" s="100">
        <v>4.0000000000000001E-3</v>
      </c>
      <c r="AH75" s="101">
        <f t="shared" si="37"/>
        <v>0</v>
      </c>
      <c r="AI75" s="100"/>
      <c r="AJ75" s="101">
        <f t="shared" si="38"/>
        <v>14.523577235772358</v>
      </c>
      <c r="AK75" s="125">
        <v>1.7</v>
      </c>
      <c r="AL75" s="171"/>
      <c r="AM75" s="28"/>
      <c r="AN75" s="131"/>
      <c r="AO75" s="172"/>
    </row>
    <row r="76" spans="1:41" s="173" customFormat="1" ht="17" x14ac:dyDescent="0.2">
      <c r="A76" s="311"/>
      <c r="B76" s="58" t="s">
        <v>118</v>
      </c>
      <c r="C76" s="251" t="str">
        <f>IF(OR(TOTAL!C76="",TOTAL!C76=0),"",TOTAL!C76/TOTAL!$C$6*'Vîrsta 1-2 ani'!$C$6)</f>
        <v/>
      </c>
      <c r="D76" s="251" t="str">
        <f>IF(OR(TOTAL!D76="",TOTAL!D76=0),"",TOTAL!D76/TOTAL!$C$6*'Vîrsta 1-2 ani'!$C$6)</f>
        <v/>
      </c>
      <c r="E76" s="251" t="str">
        <f>IF(OR(TOTAL!E76="",TOTAL!E76=0),"",TOTAL!E76/TOTAL!$C$6*'Vîrsta 1-2 ani'!$C$6)</f>
        <v/>
      </c>
      <c r="F76" s="251" t="str">
        <f>IF(OR(TOTAL!F76="",TOTAL!F76=0),"",TOTAL!F76/TOTAL!$C$6*'Vîrsta 1-2 ani'!$C$6)</f>
        <v/>
      </c>
      <c r="G76" s="251" t="str">
        <f>IF(OR(TOTAL!G76="",TOTAL!G76=0),"",TOTAL!G76/TOTAL!$C$6*'Vîrsta 1-2 ani'!$C$6)</f>
        <v/>
      </c>
      <c r="H76" s="251" t="str">
        <f>IF(OR(TOTAL!H76="",TOTAL!H76=0),"",TOTAL!H76/TOTAL!$C$6*'Vîrsta 1-2 ani'!$C$6)</f>
        <v/>
      </c>
      <c r="I76" s="251" t="str">
        <f>IF(OR(TOTAL!I76="",TOTAL!I76=0),"",TOTAL!I76/TOTAL!$C$6*'Vîrsta 1-2 ani'!$C$6)</f>
        <v/>
      </c>
      <c r="J76" s="251" t="str">
        <f>IF(OR(TOTAL!J76="",TOTAL!J76=0),"",TOTAL!J76/TOTAL!$C$6*'Vîrsta 1-2 ani'!$C$6)</f>
        <v/>
      </c>
      <c r="K76" s="251">
        <f>IF(OR(TOTAL!K76="",TOTAL!K76=0),"",TOTAL!K76/TOTAL!$C$6*'Vîrsta 1-2 ani'!$C$6)</f>
        <v>0.97145098039215683</v>
      </c>
      <c r="L76" s="251" t="str">
        <f>IF(OR(TOTAL!L76="",TOTAL!L76=0),"",TOTAL!L76/TOTAL!$C$6*'Vîrsta 1-2 ani'!$C$6)</f>
        <v/>
      </c>
      <c r="M76" s="251" t="str">
        <f>IF(OR(TOTAL!M76="",TOTAL!M76=0),"",TOTAL!M76/TOTAL!$C$6*'Vîrsta 1-2 ani'!$C$6)</f>
        <v/>
      </c>
      <c r="N76" s="251" t="str">
        <f>IF(OR(TOTAL!N76="",TOTAL!N76=0),"",TOTAL!N76/TOTAL!$C$6*'Vîrsta 1-2 ani'!$C$6)</f>
        <v/>
      </c>
      <c r="O76" s="251" t="str">
        <f>IF(OR(TOTAL!O76="",TOTAL!O76=0),"",TOTAL!O76/TOTAL!$C$6*'Vîrsta 1-2 ani'!$C$6)</f>
        <v/>
      </c>
      <c r="P76" s="251">
        <f>IF(OR(TOTAL!P76="",TOTAL!P76=0),"",TOTAL!P76/TOTAL!$C$6*'Vîrsta 1-2 ani'!$C$6)</f>
        <v>1.1310588235294117</v>
      </c>
      <c r="Q76" s="251" t="str">
        <f>IF(OR(TOTAL!Q76="",TOTAL!Q76=0),"",TOTAL!Q76/TOTAL!$C$6*'Vîrsta 1-2 ani'!$C$6)</f>
        <v/>
      </c>
      <c r="R76" s="251" t="str">
        <f>IF(OR(TOTAL!R76="",TOTAL!R76=0),"",TOTAL!R76/TOTAL!$C$6*'Vîrsta 1-2 ani'!$C$6)</f>
        <v/>
      </c>
      <c r="S76" s="251" t="str">
        <f>IF(OR(TOTAL!S76="",TOTAL!S76=0),"",TOTAL!S76/TOTAL!$C$6*'Vîrsta 1-2 ani'!$C$6)</f>
        <v/>
      </c>
      <c r="T76" s="251" t="str">
        <f>IF(OR(TOTAL!T76="",TOTAL!T76=0),"",TOTAL!T76/TOTAL!$C$6*'Vîrsta 1-2 ani'!$C$6)</f>
        <v/>
      </c>
      <c r="U76" s="251" t="str">
        <f>IF(OR(TOTAL!U76="",TOTAL!U76=0),"",TOTAL!U76/TOTAL!$C$6*'Vîrsta 1-2 ani'!$C$6)</f>
        <v/>
      </c>
      <c r="V76" s="251" t="str">
        <f>IF(OR(TOTAL!V76="",TOTAL!V76=0),"",TOTAL!V76/TOTAL!$C$6*'Vîrsta 1-2 ani'!$C$6)</f>
        <v/>
      </c>
      <c r="W76" s="251" t="str">
        <f>IF(OR(TOTAL!W76="",TOTAL!W76=0),"",TOTAL!W76/TOTAL!$C$6*'Vîrsta 1-2 ani'!$C$6)</f>
        <v/>
      </c>
      <c r="X76" s="251" t="str">
        <f>IF(OR(TOTAL!X76="",TOTAL!X76=0),"",TOTAL!X76/TOTAL!$C$6*'Vîrsta 1-2 ani'!$C$6)</f>
        <v/>
      </c>
      <c r="Y76" s="251" t="str">
        <f>IF(OR(TOTAL!Y76="",TOTAL!Y76=0),"",TOTAL!Y76/TOTAL!$C$6*'Vîrsta 1-2 ani'!$C$6)</f>
        <v/>
      </c>
      <c r="Z76" s="24">
        <f t="shared" si="34"/>
        <v>2.1025098039215684</v>
      </c>
      <c r="AA76" s="24">
        <f t="shared" si="31"/>
        <v>10.25614538498326</v>
      </c>
      <c r="AB76" s="24">
        <f t="shared" si="22"/>
        <v>7.1793017694882817</v>
      </c>
      <c r="AC76" s="8">
        <v>30</v>
      </c>
      <c r="AD76" s="101">
        <f t="shared" si="35"/>
        <v>1.2420192061214725</v>
      </c>
      <c r="AE76" s="100">
        <v>0.17299999999999999</v>
      </c>
      <c r="AF76" s="101">
        <f t="shared" si="36"/>
        <v>0.64613715925394533</v>
      </c>
      <c r="AG76" s="100">
        <v>0.09</v>
      </c>
      <c r="AH76" s="101">
        <f t="shared" si="37"/>
        <v>0.13640673362027736</v>
      </c>
      <c r="AI76" s="100">
        <v>1.9E-2</v>
      </c>
      <c r="AJ76" s="101">
        <f t="shared" si="38"/>
        <v>11.630468866571016</v>
      </c>
      <c r="AK76" s="125">
        <v>1.62</v>
      </c>
      <c r="AL76" s="171"/>
      <c r="AM76" s="28"/>
      <c r="AN76" s="131"/>
      <c r="AO76" s="172"/>
    </row>
    <row r="77" spans="1:41" s="31" customFormat="1" ht="17" x14ac:dyDescent="0.2">
      <c r="A77" s="311"/>
      <c r="B77" s="58" t="s">
        <v>67</v>
      </c>
      <c r="C77" s="251" t="str">
        <f>IF(OR(TOTAL!C77="",TOTAL!C77=0),"",TOTAL!C77/TOTAL!$C$6*'Vîrsta 1-2 ani'!$C$6)</f>
        <v/>
      </c>
      <c r="D77" s="251">
        <f>IF(OR(TOTAL!D77="",TOTAL!D77=0),"",TOTAL!D77/TOTAL!$C$6*'Vîrsta 1-2 ani'!$C$6)</f>
        <v>0.88431372549019605</v>
      </c>
      <c r="E77" s="251" t="str">
        <f>IF(OR(TOTAL!E77="",TOTAL!E77=0),"",TOTAL!E77/TOTAL!$C$6*'Vîrsta 1-2 ani'!$C$6)</f>
        <v/>
      </c>
      <c r="F77" s="251" t="str">
        <f>IF(OR(TOTAL!F77="",TOTAL!F77=0),"",TOTAL!F77/TOTAL!$C$6*'Vîrsta 1-2 ani'!$C$6)</f>
        <v/>
      </c>
      <c r="G77" s="251" t="str">
        <f>IF(OR(TOTAL!G77="",TOTAL!G77=0),"",TOTAL!G77/TOTAL!$C$6*'Vîrsta 1-2 ani'!$C$6)</f>
        <v/>
      </c>
      <c r="H77" s="251" t="str">
        <f>IF(OR(TOTAL!H77="",TOTAL!H77=0),"",TOTAL!H77/TOTAL!$C$6*'Vîrsta 1-2 ani'!$C$6)</f>
        <v/>
      </c>
      <c r="I77" s="251" t="str">
        <f>IF(OR(TOTAL!I77="",TOTAL!I77=0),"",TOTAL!I77/TOTAL!$C$6*'Vîrsta 1-2 ani'!$C$6)</f>
        <v/>
      </c>
      <c r="J77" s="251" t="str">
        <f>IF(OR(TOTAL!J77="",TOTAL!J77=0),"",TOTAL!J77/TOTAL!$C$6*'Vîrsta 1-2 ani'!$C$6)</f>
        <v/>
      </c>
      <c r="K77" s="251" t="str">
        <f>IF(OR(TOTAL!K77="",TOTAL!K77=0),"",TOTAL!K77/TOTAL!$C$6*'Vîrsta 1-2 ani'!$C$6)</f>
        <v/>
      </c>
      <c r="L77" s="251" t="str">
        <f>IF(OR(TOTAL!L77="",TOTAL!L77=0),"",TOTAL!L77/TOTAL!$C$6*'Vîrsta 1-2 ani'!$C$6)</f>
        <v/>
      </c>
      <c r="M77" s="251" t="str">
        <f>IF(OR(TOTAL!M77="",TOTAL!M77=0),"",TOTAL!M77/TOTAL!$C$6*'Vîrsta 1-2 ani'!$C$6)</f>
        <v/>
      </c>
      <c r="N77" s="251" t="str">
        <f>IF(OR(TOTAL!N77="",TOTAL!N77=0),"",TOTAL!N77/TOTAL!$C$6*'Vîrsta 1-2 ani'!$C$6)</f>
        <v/>
      </c>
      <c r="O77" s="251" t="str">
        <f>IF(OR(TOTAL!O77="",TOTAL!O77=0),"",TOTAL!O77/TOTAL!$C$6*'Vîrsta 1-2 ani'!$C$6)</f>
        <v/>
      </c>
      <c r="P77" s="251" t="str">
        <f>IF(OR(TOTAL!P77="",TOTAL!P77=0),"",TOTAL!P77/TOTAL!$C$6*'Vîrsta 1-2 ani'!$C$6)</f>
        <v/>
      </c>
      <c r="Q77" s="251" t="str">
        <f>IF(OR(TOTAL!Q77="",TOTAL!Q77=0),"",TOTAL!Q77/TOTAL!$C$6*'Vîrsta 1-2 ani'!$C$6)</f>
        <v/>
      </c>
      <c r="R77" s="251" t="str">
        <f>IF(OR(TOTAL!R77="",TOTAL!R77=0),"",TOTAL!R77/TOTAL!$C$6*'Vîrsta 1-2 ani'!$C$6)</f>
        <v/>
      </c>
      <c r="S77" s="251">
        <f>IF(OR(TOTAL!S77="",TOTAL!S77=0),"",TOTAL!S77/TOTAL!$C$6*'Vîrsta 1-2 ani'!$C$6)</f>
        <v>0.86274509803921573</v>
      </c>
      <c r="T77" s="251" t="str">
        <f>IF(OR(TOTAL!T77="",TOTAL!T77=0),"",TOTAL!T77/TOTAL!$C$6*'Vîrsta 1-2 ani'!$C$6)</f>
        <v/>
      </c>
      <c r="U77" s="251" t="str">
        <f>IF(OR(TOTAL!U77="",TOTAL!U77=0),"",TOTAL!U77/TOTAL!$C$6*'Vîrsta 1-2 ani'!$C$6)</f>
        <v/>
      </c>
      <c r="V77" s="251" t="str">
        <f>IF(OR(TOTAL!V77="",TOTAL!V77=0),"",TOTAL!V77/TOTAL!$C$6*'Vîrsta 1-2 ani'!$C$6)</f>
        <v/>
      </c>
      <c r="W77" s="251" t="str">
        <f>IF(OR(TOTAL!W77="",TOTAL!W77=0),"",TOTAL!W77/TOTAL!$C$6*'Vîrsta 1-2 ani'!$C$6)</f>
        <v/>
      </c>
      <c r="X77" s="251" t="str">
        <f>IF(OR(TOTAL!X77="",TOTAL!X77=0),"",TOTAL!X77/TOTAL!$C$6*'Vîrsta 1-2 ani'!$C$6)</f>
        <v/>
      </c>
      <c r="Y77" s="251" t="str">
        <f>IF(OR(TOTAL!Y77="",TOTAL!Y77=0),"",TOTAL!Y77/TOTAL!$C$6*'Vîrsta 1-2 ani'!$C$6)</f>
        <v/>
      </c>
      <c r="Z77" s="11">
        <f t="shared" si="34"/>
        <v>1.7470588235294118</v>
      </c>
      <c r="AA77" s="11">
        <f t="shared" si="31"/>
        <v>8.5222381635581055</v>
      </c>
      <c r="AB77" s="11">
        <f t="shared" si="22"/>
        <v>5.9655667144906737</v>
      </c>
      <c r="AC77" s="7">
        <v>30</v>
      </c>
      <c r="AD77" s="97">
        <f t="shared" si="35"/>
        <v>0.89483500717360098</v>
      </c>
      <c r="AE77" s="100">
        <v>0.15</v>
      </c>
      <c r="AF77" s="101">
        <f t="shared" si="36"/>
        <v>0.32214060258249638</v>
      </c>
      <c r="AG77" s="100">
        <v>5.3999999999999999E-2</v>
      </c>
      <c r="AH77" s="101">
        <f t="shared" si="37"/>
        <v>0</v>
      </c>
      <c r="AI77" s="100"/>
      <c r="AJ77" s="101">
        <f t="shared" si="38"/>
        <v>6.6814347202295554</v>
      </c>
      <c r="AK77" s="125">
        <v>1.1200000000000001</v>
      </c>
      <c r="AL77" s="171"/>
      <c r="AM77" s="29"/>
      <c r="AN77" s="132"/>
      <c r="AO77" s="66"/>
    </row>
    <row r="78" spans="1:41" s="175" customFormat="1" ht="17" x14ac:dyDescent="0.2">
      <c r="A78" s="311"/>
      <c r="B78" s="61" t="s">
        <v>96</v>
      </c>
      <c r="C78" s="252">
        <f>IF(OR(TOTAL!C78="",TOTAL!C78=0),"",TOTAL!C78/TOTAL!$C$6*'Vîrsta 1-2 ani'!$C$6)</f>
        <v>1.5037647058823529</v>
      </c>
      <c r="D78" s="252" t="str">
        <f>IF(OR(TOTAL!D78="",TOTAL!D78=0),"",TOTAL!D78/TOTAL!$C$6*'Vîrsta 1-2 ani'!$C$6)</f>
        <v/>
      </c>
      <c r="E78" s="252" t="str">
        <f>IF(OR(TOTAL!E78="",TOTAL!E78=0),"",TOTAL!E78/TOTAL!$C$6*'Vîrsta 1-2 ani'!$C$6)</f>
        <v/>
      </c>
      <c r="F78" s="252" t="str">
        <f>IF(OR(TOTAL!F78="",TOTAL!F78=0),"",TOTAL!F78/TOTAL!$C$6*'Vîrsta 1-2 ani'!$C$6)</f>
        <v/>
      </c>
      <c r="G78" s="252" t="str">
        <f>IF(OR(TOTAL!G78="",TOTAL!G78=0),"",TOTAL!G78/TOTAL!$C$6*'Vîrsta 1-2 ani'!$C$6)</f>
        <v/>
      </c>
      <c r="H78" s="252">
        <f>IF(OR(TOTAL!H78="",TOTAL!H78=0),"",TOTAL!H78/TOTAL!$C$6*'Vîrsta 1-2 ani'!$C$6)</f>
        <v>1.092235294117647</v>
      </c>
      <c r="I78" s="252" t="str">
        <f>IF(OR(TOTAL!I78="",TOTAL!I78=0),"",TOTAL!I78/TOTAL!$C$6*'Vîrsta 1-2 ani'!$C$6)</f>
        <v/>
      </c>
      <c r="J78" s="252" t="str">
        <f>IF(OR(TOTAL!J78="",TOTAL!J78=0),"",TOTAL!J78/TOTAL!$C$6*'Vîrsta 1-2 ani'!$C$6)</f>
        <v/>
      </c>
      <c r="K78" s="252" t="str">
        <f>IF(OR(TOTAL!K78="",TOTAL!K78=0),"",TOTAL!K78/TOTAL!$C$6*'Vîrsta 1-2 ani'!$C$6)</f>
        <v/>
      </c>
      <c r="L78" s="252" t="str">
        <f>IF(OR(TOTAL!L78="",TOTAL!L78=0),"",TOTAL!L78/TOTAL!$C$6*'Vîrsta 1-2 ani'!$C$6)</f>
        <v/>
      </c>
      <c r="M78" s="252">
        <f>IF(OR(TOTAL!M78="",TOTAL!M78=0),"",TOTAL!M78/TOTAL!$C$6*'Vîrsta 1-2 ani'!$C$6)</f>
        <v>1.0059607843137255</v>
      </c>
      <c r="N78" s="252" t="str">
        <f>IF(OR(TOTAL!N78="",TOTAL!N78=0),"",TOTAL!N78/TOTAL!$C$6*'Vîrsta 1-2 ani'!$C$6)</f>
        <v/>
      </c>
      <c r="O78" s="252" t="str">
        <f>IF(OR(TOTAL!O78="",TOTAL!O78=0),"",TOTAL!O78/TOTAL!$C$6*'Vîrsta 1-2 ani'!$C$6)</f>
        <v/>
      </c>
      <c r="P78" s="252" t="str">
        <f>IF(OR(TOTAL!P78="",TOTAL!P78=0),"",TOTAL!P78/TOTAL!$C$6*'Vîrsta 1-2 ani'!$C$6)</f>
        <v/>
      </c>
      <c r="Q78" s="252" t="str">
        <f>IF(OR(TOTAL!Q78="",TOTAL!Q78=0),"",TOTAL!Q78/TOTAL!$C$6*'Vîrsta 1-2 ani'!$C$6)</f>
        <v/>
      </c>
      <c r="R78" s="252">
        <f>IF(OR(TOTAL!R78="",TOTAL!R78=0),"",TOTAL!R78/TOTAL!$C$6*'Vîrsta 1-2 ani'!$C$6)</f>
        <v>0.96239215686274504</v>
      </c>
      <c r="S78" s="252" t="str">
        <f>IF(OR(TOTAL!S78="",TOTAL!S78=0),"",TOTAL!S78/TOTAL!$C$6*'Vîrsta 1-2 ani'!$C$6)</f>
        <v/>
      </c>
      <c r="T78" s="252" t="str">
        <f>IF(OR(TOTAL!T78="",TOTAL!T78=0),"",TOTAL!T78/TOTAL!$C$6*'Vîrsta 1-2 ani'!$C$6)</f>
        <v/>
      </c>
      <c r="U78" s="252" t="str">
        <f>IF(OR(TOTAL!U78="",TOTAL!U78=0),"",TOTAL!U78/TOTAL!$C$6*'Vîrsta 1-2 ani'!$C$6)</f>
        <v/>
      </c>
      <c r="V78" s="252" t="str">
        <f>IF(OR(TOTAL!V78="",TOTAL!V78=0),"",TOTAL!V78/TOTAL!$C$6*'Vîrsta 1-2 ani'!$C$6)</f>
        <v/>
      </c>
      <c r="W78" s="252">
        <f>IF(OR(TOTAL!W78="",TOTAL!W78=0),"",TOTAL!W78/TOTAL!$C$6*'Vîrsta 1-2 ani'!$C$6)</f>
        <v>1.0012156862745099</v>
      </c>
      <c r="X78" s="252" t="str">
        <f>IF(OR(TOTAL!X78="",TOTAL!X78=0),"",TOTAL!X78/TOTAL!$C$6*'Vîrsta 1-2 ani'!$C$6)</f>
        <v/>
      </c>
      <c r="Y78" s="252" t="str">
        <f>IF(OR(TOTAL!Y78="",TOTAL!Y78=0),"",TOTAL!Y78/TOTAL!$C$6*'Vîrsta 1-2 ani'!$C$6)</f>
        <v/>
      </c>
      <c r="Z78" s="34">
        <f t="shared" si="34"/>
        <v>5.5655686274509808</v>
      </c>
      <c r="AA78" s="34">
        <f t="shared" si="31"/>
        <v>27.149115255858444</v>
      </c>
      <c r="AB78" s="34">
        <f t="shared" si="22"/>
        <v>17.375433763749406</v>
      </c>
      <c r="AC78" s="8">
        <v>36</v>
      </c>
      <c r="AD78" s="104">
        <f t="shared" si="35"/>
        <v>0.34750867527498813</v>
      </c>
      <c r="AE78" s="105">
        <v>0.02</v>
      </c>
      <c r="AF78" s="104">
        <f t="shared" si="36"/>
        <v>2.5541887632711626</v>
      </c>
      <c r="AG78" s="105">
        <v>0.14699999999999999</v>
      </c>
      <c r="AH78" s="104">
        <f t="shared" si="37"/>
        <v>1.4769118699186996</v>
      </c>
      <c r="AI78" s="105">
        <v>8.5000000000000006E-2</v>
      </c>
      <c r="AJ78" s="104">
        <f t="shared" si="38"/>
        <v>20.850520516499287</v>
      </c>
      <c r="AK78" s="153">
        <v>1.2</v>
      </c>
      <c r="AL78" s="171"/>
      <c r="AM78" s="28"/>
      <c r="AN78" s="131"/>
      <c r="AO78" s="174"/>
    </row>
    <row r="79" spans="1:41" s="31" customFormat="1" ht="17" x14ac:dyDescent="0.2">
      <c r="A79" s="311"/>
      <c r="B79" s="58" t="s">
        <v>68</v>
      </c>
      <c r="C79" s="251" t="str">
        <f>IF(OR(TOTAL!C79="",TOTAL!C79=0),"",TOTAL!C79/TOTAL!$C$6*'Vîrsta 1-2 ani'!$C$6)</f>
        <v/>
      </c>
      <c r="D79" s="251" t="str">
        <f>IF(OR(TOTAL!D79="",TOTAL!D79=0),"",TOTAL!D79/TOTAL!$C$6*'Vîrsta 1-2 ani'!$C$6)</f>
        <v/>
      </c>
      <c r="E79" s="251" t="str">
        <f>IF(OR(TOTAL!E79="",TOTAL!E79=0),"",TOTAL!E79/TOTAL!$C$6*'Vîrsta 1-2 ani'!$C$6)</f>
        <v/>
      </c>
      <c r="F79" s="251" t="str">
        <f>IF(OR(TOTAL!F79="",TOTAL!F79=0),"",TOTAL!F79/TOTAL!$C$6*'Vîrsta 1-2 ani'!$C$6)</f>
        <v/>
      </c>
      <c r="G79" s="251" t="str">
        <f>IF(OR(TOTAL!G79="",TOTAL!G79=0),"",TOTAL!G79/TOTAL!$C$6*'Vîrsta 1-2 ani'!$C$6)</f>
        <v/>
      </c>
      <c r="H79" s="251" t="str">
        <f>IF(OR(TOTAL!H79="",TOTAL!H79=0),"",TOTAL!H79/TOTAL!$C$6*'Vîrsta 1-2 ani'!$C$6)</f>
        <v/>
      </c>
      <c r="I79" s="251" t="str">
        <f>IF(OR(TOTAL!I79="",TOTAL!I79=0),"",TOTAL!I79/TOTAL!$C$6*'Vîrsta 1-2 ani'!$C$6)</f>
        <v/>
      </c>
      <c r="J79" s="251" t="str">
        <f>IF(OR(TOTAL!J79="",TOTAL!J79=0),"",TOTAL!J79/TOTAL!$C$6*'Vîrsta 1-2 ani'!$C$6)</f>
        <v/>
      </c>
      <c r="K79" s="251" t="str">
        <f>IF(OR(TOTAL!K79="",TOTAL!K79=0),"",TOTAL!K79/TOTAL!$C$6*'Vîrsta 1-2 ani'!$C$6)</f>
        <v/>
      </c>
      <c r="L79" s="251" t="str">
        <f>IF(OR(TOTAL!L79="",TOTAL!L79=0),"",TOTAL!L79/TOTAL!$C$6*'Vîrsta 1-2 ani'!$C$6)</f>
        <v/>
      </c>
      <c r="M79" s="251" t="str">
        <f>IF(OR(TOTAL!M79="",TOTAL!M79=0),"",TOTAL!M79/TOTAL!$C$6*'Vîrsta 1-2 ani'!$C$6)</f>
        <v/>
      </c>
      <c r="N79" s="251" t="str">
        <f>IF(OR(TOTAL!N79="",TOTAL!N79=0),"",TOTAL!N79/TOTAL!$C$6*'Vîrsta 1-2 ani'!$C$6)</f>
        <v/>
      </c>
      <c r="O79" s="251" t="str">
        <f>IF(OR(TOTAL!O79="",TOTAL!O79=0),"",TOTAL!O79/TOTAL!$C$6*'Vîrsta 1-2 ani'!$C$6)</f>
        <v/>
      </c>
      <c r="P79" s="251" t="str">
        <f>IF(OR(TOTAL!P79="",TOTAL!P79=0),"",TOTAL!P79/TOTAL!$C$6*'Vîrsta 1-2 ani'!$C$6)</f>
        <v/>
      </c>
      <c r="Q79" s="251" t="str">
        <f>IF(OR(TOTAL!Q79="",TOTAL!Q79=0),"",TOTAL!Q79/TOTAL!$C$6*'Vîrsta 1-2 ani'!$C$6)</f>
        <v/>
      </c>
      <c r="R79" s="251" t="str">
        <f>IF(OR(TOTAL!R79="",TOTAL!R79=0),"",TOTAL!R79/TOTAL!$C$6*'Vîrsta 1-2 ani'!$C$6)</f>
        <v/>
      </c>
      <c r="S79" s="251" t="str">
        <f>IF(OR(TOTAL!S79="",TOTAL!S79=0),"",TOTAL!S79/TOTAL!$C$6*'Vîrsta 1-2 ani'!$C$6)</f>
        <v/>
      </c>
      <c r="T79" s="251" t="str">
        <f>IF(OR(TOTAL!T79="",TOTAL!T79=0),"",TOTAL!T79/TOTAL!$C$6*'Vîrsta 1-2 ani'!$C$6)</f>
        <v/>
      </c>
      <c r="U79" s="251" t="str">
        <f>IF(OR(TOTAL!U79="",TOTAL!U79=0),"",TOTAL!U79/TOTAL!$C$6*'Vîrsta 1-2 ani'!$C$6)</f>
        <v/>
      </c>
      <c r="V79" s="251" t="str">
        <f>IF(OR(TOTAL!V79="",TOTAL!V79=0),"",TOTAL!V79/TOTAL!$C$6*'Vîrsta 1-2 ani'!$C$6)</f>
        <v/>
      </c>
      <c r="W79" s="251" t="str">
        <f>IF(OR(TOTAL!W79="",TOTAL!W79=0),"",TOTAL!W79/TOTAL!$C$6*'Vîrsta 1-2 ani'!$C$6)</f>
        <v/>
      </c>
      <c r="X79" s="251" t="str">
        <f>IF(OR(TOTAL!X79="",TOTAL!X79=0),"",TOTAL!X79/TOTAL!$C$6*'Vîrsta 1-2 ani'!$C$6)</f>
        <v/>
      </c>
      <c r="Y79" s="251" t="str">
        <f>IF(OR(TOTAL!Y79="",TOTAL!Y79=0),"",TOTAL!Y79/TOTAL!$C$6*'Vîrsta 1-2 ani'!$C$6)</f>
        <v/>
      </c>
      <c r="Z79" s="11">
        <f t="shared" si="34"/>
        <v>0</v>
      </c>
      <c r="AA79" s="11">
        <f t="shared" si="31"/>
        <v>0</v>
      </c>
      <c r="AB79" s="11" t="str">
        <f t="shared" si="22"/>
        <v/>
      </c>
      <c r="AC79" s="7">
        <v>30</v>
      </c>
      <c r="AD79" s="97" t="str">
        <f t="shared" si="35"/>
        <v/>
      </c>
      <c r="AE79" s="100">
        <v>0.21</v>
      </c>
      <c r="AF79" s="101" t="str">
        <f t="shared" si="36"/>
        <v/>
      </c>
      <c r="AG79" s="100">
        <v>0.08</v>
      </c>
      <c r="AH79" s="101" t="str">
        <f t="shared" si="37"/>
        <v/>
      </c>
      <c r="AI79" s="100">
        <v>4.0000000000000001E-3</v>
      </c>
      <c r="AJ79" s="101" t="str">
        <f t="shared" si="38"/>
        <v/>
      </c>
      <c r="AK79" s="126">
        <v>1.62</v>
      </c>
      <c r="AL79" s="171"/>
      <c r="AM79" s="29"/>
      <c r="AN79" s="132"/>
      <c r="AO79" s="66"/>
    </row>
    <row r="80" spans="1:41" s="31" customFormat="1" ht="17" x14ac:dyDescent="0.2">
      <c r="A80" s="311"/>
      <c r="B80" s="57" t="s">
        <v>97</v>
      </c>
      <c r="C80" s="245" t="str">
        <f>IF(OR(TOTAL!C80="",TOTAL!C80=0),"",TOTAL!C80/TOTAL!$C$6*'Vîrsta 1-2 ani'!$C$6)</f>
        <v/>
      </c>
      <c r="D80" s="245" t="str">
        <f>IF(OR(TOTAL!D80="",TOTAL!D80=0),"",TOTAL!D80/TOTAL!$C$6*'Vîrsta 1-2 ani'!$C$6)</f>
        <v/>
      </c>
      <c r="E80" s="245" t="str">
        <f>IF(OR(TOTAL!E80="",TOTAL!E80=0),"",TOTAL!E80/TOTAL!$C$6*'Vîrsta 1-2 ani'!$C$6)</f>
        <v/>
      </c>
      <c r="F80" s="245" t="str">
        <f>IF(OR(TOTAL!F80="",TOTAL!F80=0),"",TOTAL!F80/TOTAL!$C$6*'Vîrsta 1-2 ani'!$C$6)</f>
        <v/>
      </c>
      <c r="G80" s="245" t="str">
        <f>IF(OR(TOTAL!G80="",TOTAL!G80=0),"",TOTAL!G80/TOTAL!$C$6*'Vîrsta 1-2 ani'!$C$6)</f>
        <v/>
      </c>
      <c r="H80" s="245" t="str">
        <f>IF(OR(TOTAL!H80="",TOTAL!H80=0),"",TOTAL!H80/TOTAL!$C$6*'Vîrsta 1-2 ani'!$C$6)</f>
        <v/>
      </c>
      <c r="I80" s="245" t="str">
        <f>IF(OR(TOTAL!I80="",TOTAL!I80=0),"",TOTAL!I80/TOTAL!$C$6*'Vîrsta 1-2 ani'!$C$6)</f>
        <v/>
      </c>
      <c r="J80" s="245" t="str">
        <f>IF(OR(TOTAL!J80="",TOTAL!J80=0),"",TOTAL!J80/TOTAL!$C$6*'Vîrsta 1-2 ani'!$C$6)</f>
        <v/>
      </c>
      <c r="K80" s="245" t="str">
        <f>IF(OR(TOTAL!K80="",TOTAL!K80=0),"",TOTAL!K80/TOTAL!$C$6*'Vîrsta 1-2 ani'!$C$6)</f>
        <v/>
      </c>
      <c r="L80" s="245" t="str">
        <f>IF(OR(TOTAL!L80="",TOTAL!L80=0),"",TOTAL!L80/TOTAL!$C$6*'Vîrsta 1-2 ani'!$C$6)</f>
        <v/>
      </c>
      <c r="M80" s="245" t="str">
        <f>IF(OR(TOTAL!M80="",TOTAL!M80=0),"",TOTAL!M80/TOTAL!$C$6*'Vîrsta 1-2 ani'!$C$6)</f>
        <v/>
      </c>
      <c r="N80" s="245" t="str">
        <f>IF(OR(TOTAL!N80="",TOTAL!N80=0),"",TOTAL!N80/TOTAL!$C$6*'Vîrsta 1-2 ani'!$C$6)</f>
        <v/>
      </c>
      <c r="O80" s="245" t="str">
        <f>IF(OR(TOTAL!O80="",TOTAL!O80=0),"",TOTAL!O80/TOTAL!$C$6*'Vîrsta 1-2 ani'!$C$6)</f>
        <v/>
      </c>
      <c r="P80" s="245" t="str">
        <f>IF(OR(TOTAL!P80="",TOTAL!P80=0),"",TOTAL!P80/TOTAL!$C$6*'Vîrsta 1-2 ani'!$C$6)</f>
        <v/>
      </c>
      <c r="Q80" s="245" t="str">
        <f>IF(OR(TOTAL!Q80="",TOTAL!Q80=0),"",TOTAL!Q80/TOTAL!$C$6*'Vîrsta 1-2 ani'!$C$6)</f>
        <v/>
      </c>
      <c r="R80" s="245" t="str">
        <f>IF(OR(TOTAL!R80="",TOTAL!R80=0),"",TOTAL!R80/TOTAL!$C$6*'Vîrsta 1-2 ani'!$C$6)</f>
        <v/>
      </c>
      <c r="S80" s="245" t="str">
        <f>IF(OR(TOTAL!S80="",TOTAL!S80=0),"",TOTAL!S80/TOTAL!$C$6*'Vîrsta 1-2 ani'!$C$6)</f>
        <v/>
      </c>
      <c r="T80" s="245" t="str">
        <f>IF(OR(TOTAL!T80="",TOTAL!T80=0),"",TOTAL!T80/TOTAL!$C$6*'Vîrsta 1-2 ani'!$C$6)</f>
        <v/>
      </c>
      <c r="U80" s="245" t="str">
        <f>IF(OR(TOTAL!U80="",TOTAL!U80=0),"",TOTAL!U80/TOTAL!$C$6*'Vîrsta 1-2 ani'!$C$6)</f>
        <v/>
      </c>
      <c r="V80" s="245" t="str">
        <f>IF(OR(TOTAL!V80="",TOTAL!V80=0),"",TOTAL!V80/TOTAL!$C$6*'Vîrsta 1-2 ani'!$C$6)</f>
        <v/>
      </c>
      <c r="W80" s="245" t="str">
        <f>IF(OR(TOTAL!W80="",TOTAL!W80=0),"",TOTAL!W80/TOTAL!$C$6*'Vîrsta 1-2 ani'!$C$6)</f>
        <v/>
      </c>
      <c r="X80" s="245" t="str">
        <f>IF(OR(TOTAL!X80="",TOTAL!X80=0),"",TOTAL!X80/TOTAL!$C$6*'Vîrsta 1-2 ani'!$C$6)</f>
        <v/>
      </c>
      <c r="Y80" s="245" t="str">
        <f>IF(OR(TOTAL!Y80="",TOTAL!Y80=0),"",TOTAL!Y80/TOTAL!$C$6*'Vîrsta 1-2 ani'!$C$6)</f>
        <v/>
      </c>
      <c r="Z80" s="11">
        <f t="shared" si="34"/>
        <v>0</v>
      </c>
      <c r="AA80" s="11">
        <f t="shared" si="31"/>
        <v>0</v>
      </c>
      <c r="AB80" s="11" t="str">
        <f t="shared" si="22"/>
        <v/>
      </c>
      <c r="AC80" s="7">
        <v>40</v>
      </c>
      <c r="AD80" s="97" t="str">
        <f t="shared" si="35"/>
        <v/>
      </c>
      <c r="AE80" s="100">
        <v>0.20200000000000001</v>
      </c>
      <c r="AF80" s="101" t="str">
        <f t="shared" si="36"/>
        <v/>
      </c>
      <c r="AG80" s="100">
        <v>7.0000000000000007E-2</v>
      </c>
      <c r="AH80" s="101" t="str">
        <f t="shared" si="37"/>
        <v/>
      </c>
      <c r="AI80" s="100">
        <v>0</v>
      </c>
      <c r="AJ80" s="97" t="str">
        <f t="shared" si="38"/>
        <v/>
      </c>
      <c r="AK80" s="126">
        <v>1.5</v>
      </c>
      <c r="AL80" s="171"/>
      <c r="AM80" s="29"/>
      <c r="AN80" s="132"/>
      <c r="AO80" s="66"/>
    </row>
    <row r="81" spans="1:41" s="173" customFormat="1" ht="17" x14ac:dyDescent="0.2">
      <c r="A81" s="311"/>
      <c r="B81" s="60" t="s">
        <v>98</v>
      </c>
      <c r="C81" s="250" t="str">
        <f>IF(OR(TOTAL!C81="",TOTAL!C81=0),"",TOTAL!C81/TOTAL!$C$6*'Vîrsta 1-2 ani'!$C$6)</f>
        <v/>
      </c>
      <c r="D81" s="250" t="str">
        <f>IF(OR(TOTAL!D81="",TOTAL!D81=0),"",TOTAL!D81/TOTAL!$C$6*'Vîrsta 1-2 ani'!$C$6)</f>
        <v/>
      </c>
      <c r="E81" s="250" t="str">
        <f>IF(OR(TOTAL!E81="",TOTAL!E81=0),"",TOTAL!E81/TOTAL!$C$6*'Vîrsta 1-2 ani'!$C$6)</f>
        <v/>
      </c>
      <c r="F81" s="250" t="str">
        <f>IF(OR(TOTAL!F81="",TOTAL!F81=0),"",TOTAL!F81/TOTAL!$C$6*'Vîrsta 1-2 ani'!$C$6)</f>
        <v/>
      </c>
      <c r="G81" s="250" t="str">
        <f>IF(OR(TOTAL!G81="",TOTAL!G81=0),"",TOTAL!G81/TOTAL!$C$6*'Vîrsta 1-2 ani'!$C$6)</f>
        <v/>
      </c>
      <c r="H81" s="250" t="str">
        <f>IF(OR(TOTAL!H81="",TOTAL!H81=0),"",TOTAL!H81/TOTAL!$C$6*'Vîrsta 1-2 ani'!$C$6)</f>
        <v/>
      </c>
      <c r="I81" s="250" t="str">
        <f>IF(OR(TOTAL!I81="",TOTAL!I81=0),"",TOTAL!I81/TOTAL!$C$6*'Vîrsta 1-2 ani'!$C$6)</f>
        <v/>
      </c>
      <c r="J81" s="250" t="str">
        <f>IF(OR(TOTAL!J81="",TOTAL!J81=0),"",TOTAL!J81/TOTAL!$C$6*'Vîrsta 1-2 ani'!$C$6)</f>
        <v/>
      </c>
      <c r="K81" s="250" t="str">
        <f>IF(OR(TOTAL!K81="",TOTAL!K81=0),"",TOTAL!K81/TOTAL!$C$6*'Vîrsta 1-2 ani'!$C$6)</f>
        <v/>
      </c>
      <c r="L81" s="250" t="str">
        <f>IF(OR(TOTAL!L81="",TOTAL!L81=0),"",TOTAL!L81/TOTAL!$C$6*'Vîrsta 1-2 ani'!$C$6)</f>
        <v/>
      </c>
      <c r="M81" s="250" t="str">
        <f>IF(OR(TOTAL!M81="",TOTAL!M81=0),"",TOTAL!M81/TOTAL!$C$6*'Vîrsta 1-2 ani'!$C$6)</f>
        <v/>
      </c>
      <c r="N81" s="250" t="str">
        <f>IF(OR(TOTAL!N81="",TOTAL!N81=0),"",TOTAL!N81/TOTAL!$C$6*'Vîrsta 1-2 ani'!$C$6)</f>
        <v/>
      </c>
      <c r="O81" s="250" t="str">
        <f>IF(OR(TOTAL!O81="",TOTAL!O81=0),"",TOTAL!O81/TOTAL!$C$6*'Vîrsta 1-2 ani'!$C$6)</f>
        <v/>
      </c>
      <c r="P81" s="250" t="str">
        <f>IF(OR(TOTAL!P81="",TOTAL!P81=0),"",TOTAL!P81/TOTAL!$C$6*'Vîrsta 1-2 ani'!$C$6)</f>
        <v/>
      </c>
      <c r="Q81" s="250" t="str">
        <f>IF(OR(TOTAL!Q81="",TOTAL!Q81=0),"",TOTAL!Q81/TOTAL!$C$6*'Vîrsta 1-2 ani'!$C$6)</f>
        <v/>
      </c>
      <c r="R81" s="250" t="str">
        <f>IF(OR(TOTAL!R81="",TOTAL!R81=0),"",TOTAL!R81/TOTAL!$C$6*'Vîrsta 1-2 ani'!$C$6)</f>
        <v/>
      </c>
      <c r="S81" s="250" t="str">
        <f>IF(OR(TOTAL!S81="",TOTAL!S81=0),"",TOTAL!S81/TOTAL!$C$6*'Vîrsta 1-2 ani'!$C$6)</f>
        <v/>
      </c>
      <c r="T81" s="250" t="str">
        <f>IF(OR(TOTAL!T81="",TOTAL!T81=0),"",TOTAL!T81/TOTAL!$C$6*'Vîrsta 1-2 ani'!$C$6)</f>
        <v/>
      </c>
      <c r="U81" s="250" t="str">
        <f>IF(OR(TOTAL!U81="",TOTAL!U81=0),"",TOTAL!U81/TOTAL!$C$6*'Vîrsta 1-2 ani'!$C$6)</f>
        <v/>
      </c>
      <c r="V81" s="250" t="str">
        <f>IF(OR(TOTAL!V81="",TOTAL!V81=0),"",TOTAL!V81/TOTAL!$C$6*'Vîrsta 1-2 ani'!$C$6)</f>
        <v/>
      </c>
      <c r="W81" s="250" t="str">
        <f>IF(OR(TOTAL!W81="",TOTAL!W81=0),"",TOTAL!W81/TOTAL!$C$6*'Vîrsta 1-2 ani'!$C$6)</f>
        <v/>
      </c>
      <c r="X81" s="250" t="str">
        <f>IF(OR(TOTAL!X81="",TOTAL!X81=0),"",TOTAL!X81/TOTAL!$C$6*'Vîrsta 1-2 ani'!$C$6)</f>
        <v/>
      </c>
      <c r="Y81" s="250" t="str">
        <f>IF(OR(TOTAL!Y81="",TOTAL!Y81=0),"",TOTAL!Y81/TOTAL!$C$6*'Vîrsta 1-2 ani'!$C$6)</f>
        <v/>
      </c>
      <c r="Z81" s="24">
        <f t="shared" si="34"/>
        <v>0</v>
      </c>
      <c r="AA81" s="24">
        <f t="shared" si="31"/>
        <v>0</v>
      </c>
      <c r="AB81" s="24" t="str">
        <f t="shared" si="22"/>
        <v/>
      </c>
      <c r="AC81" s="8">
        <v>25</v>
      </c>
      <c r="AD81" s="101" t="str">
        <f t="shared" si="35"/>
        <v/>
      </c>
      <c r="AE81" s="100">
        <v>0.16900000000000001</v>
      </c>
      <c r="AF81" s="101" t="str">
        <f t="shared" si="36"/>
        <v/>
      </c>
      <c r="AG81" s="100">
        <v>4.8000000000000001E-2</v>
      </c>
      <c r="AH81" s="101" t="str">
        <f t="shared" si="37"/>
        <v/>
      </c>
      <c r="AI81" s="100"/>
      <c r="AJ81" s="101" t="str">
        <f t="shared" si="38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7" x14ac:dyDescent="0.2">
      <c r="A82" s="311"/>
      <c r="B82" s="57" t="s">
        <v>99</v>
      </c>
      <c r="C82" s="245" t="str">
        <f>IF(OR(TOTAL!C82="",TOTAL!C82=0),"",TOTAL!C82/TOTAL!$C$6*'Vîrsta 1-2 ani'!$C$6)</f>
        <v/>
      </c>
      <c r="D82" s="245" t="str">
        <f>IF(OR(TOTAL!D82="",TOTAL!D82=0),"",TOTAL!D82/TOTAL!$C$6*'Vîrsta 1-2 ani'!$C$6)</f>
        <v/>
      </c>
      <c r="E82" s="245" t="str">
        <f>IF(OR(TOTAL!E82="",TOTAL!E82=0),"",TOTAL!E82/TOTAL!$C$6*'Vîrsta 1-2 ani'!$C$6)</f>
        <v/>
      </c>
      <c r="F82" s="245" t="str">
        <f>IF(OR(TOTAL!F82="",TOTAL!F82=0),"",TOTAL!F82/TOTAL!$C$6*'Vîrsta 1-2 ani'!$C$6)</f>
        <v/>
      </c>
      <c r="G82" s="245" t="str">
        <f>IF(OR(TOTAL!G82="",TOTAL!G82=0),"",TOTAL!G82/TOTAL!$C$6*'Vîrsta 1-2 ani'!$C$6)</f>
        <v/>
      </c>
      <c r="H82" s="245" t="str">
        <f>IF(OR(TOTAL!H82="",TOTAL!H82=0),"",TOTAL!H82/TOTAL!$C$6*'Vîrsta 1-2 ani'!$C$6)</f>
        <v/>
      </c>
      <c r="I82" s="245" t="str">
        <f>IF(OR(TOTAL!I82="",TOTAL!I82=0),"",TOTAL!I82/TOTAL!$C$6*'Vîrsta 1-2 ani'!$C$6)</f>
        <v/>
      </c>
      <c r="J82" s="245" t="str">
        <f>IF(OR(TOTAL!J82="",TOTAL!J82=0),"",TOTAL!J82/TOTAL!$C$6*'Vîrsta 1-2 ani'!$C$6)</f>
        <v/>
      </c>
      <c r="K82" s="245" t="str">
        <f>IF(OR(TOTAL!K82="",TOTAL!K82=0),"",TOTAL!K82/TOTAL!$C$6*'Vîrsta 1-2 ani'!$C$6)</f>
        <v/>
      </c>
      <c r="L82" s="245" t="str">
        <f>IF(OR(TOTAL!L82="",TOTAL!L82=0),"",TOTAL!L82/TOTAL!$C$6*'Vîrsta 1-2 ani'!$C$6)</f>
        <v/>
      </c>
      <c r="M82" s="245" t="str">
        <f>IF(OR(TOTAL!M82="",TOTAL!M82=0),"",TOTAL!M82/TOTAL!$C$6*'Vîrsta 1-2 ani'!$C$6)</f>
        <v/>
      </c>
      <c r="N82" s="245" t="str">
        <f>IF(OR(TOTAL!N82="",TOTAL!N82=0),"",TOTAL!N82/TOTAL!$C$6*'Vîrsta 1-2 ani'!$C$6)</f>
        <v/>
      </c>
      <c r="O82" s="245" t="str">
        <f>IF(OR(TOTAL!O82="",TOTAL!O82=0),"",TOTAL!O82/TOTAL!$C$6*'Vîrsta 1-2 ani'!$C$6)</f>
        <v/>
      </c>
      <c r="P82" s="245" t="str">
        <f>IF(OR(TOTAL!P82="",TOTAL!P82=0),"",TOTAL!P82/TOTAL!$C$6*'Vîrsta 1-2 ani'!$C$6)</f>
        <v/>
      </c>
      <c r="Q82" s="245" t="str">
        <f>IF(OR(TOTAL!Q82="",TOTAL!Q82=0),"",TOTAL!Q82/TOTAL!$C$6*'Vîrsta 1-2 ani'!$C$6)</f>
        <v/>
      </c>
      <c r="R82" s="245" t="str">
        <f>IF(OR(TOTAL!R82="",TOTAL!R82=0),"",TOTAL!R82/TOTAL!$C$6*'Vîrsta 1-2 ani'!$C$6)</f>
        <v/>
      </c>
      <c r="S82" s="245" t="str">
        <f>IF(OR(TOTAL!S82="",TOTAL!S82=0),"",TOTAL!S82/TOTAL!$C$6*'Vîrsta 1-2 ani'!$C$6)</f>
        <v/>
      </c>
      <c r="T82" s="245" t="str">
        <f>IF(OR(TOTAL!T82="",TOTAL!T82=0),"",TOTAL!T82/TOTAL!$C$6*'Vîrsta 1-2 ani'!$C$6)</f>
        <v/>
      </c>
      <c r="U82" s="245" t="str">
        <f>IF(OR(TOTAL!U82="",TOTAL!U82=0),"",TOTAL!U82/TOTAL!$C$6*'Vîrsta 1-2 ani'!$C$6)</f>
        <v/>
      </c>
      <c r="V82" s="245" t="str">
        <f>IF(OR(TOTAL!V82="",TOTAL!V82=0),"",TOTAL!V82/TOTAL!$C$6*'Vîrsta 1-2 ani'!$C$6)</f>
        <v/>
      </c>
      <c r="W82" s="245" t="str">
        <f>IF(OR(TOTAL!W82="",TOTAL!W82=0),"",TOTAL!W82/TOTAL!$C$6*'Vîrsta 1-2 ani'!$C$6)</f>
        <v/>
      </c>
      <c r="X82" s="245" t="str">
        <f>IF(OR(TOTAL!X82="",TOTAL!X82=0),"",TOTAL!X82/TOTAL!$C$6*'Vîrsta 1-2 ani'!$C$6)</f>
        <v/>
      </c>
      <c r="Y82" s="245" t="str">
        <f>IF(OR(TOTAL!Y82="",TOTAL!Y82=0),"",TOTAL!Y82/TOTAL!$C$6*'Vîrsta 1-2 ani'!$C$6)</f>
        <v/>
      </c>
      <c r="Z82" s="11">
        <f t="shared" si="34"/>
        <v>0</v>
      </c>
      <c r="AA82" s="11">
        <f t="shared" si="31"/>
        <v>0</v>
      </c>
      <c r="AB82" s="11" t="str">
        <f t="shared" si="22"/>
        <v/>
      </c>
      <c r="AC82" s="7">
        <v>25</v>
      </c>
      <c r="AD82" s="97" t="str">
        <f t="shared" si="35"/>
        <v/>
      </c>
      <c r="AE82" s="100">
        <v>0.27</v>
      </c>
      <c r="AF82" s="101" t="str">
        <f t="shared" si="36"/>
        <v/>
      </c>
      <c r="AG82" s="100">
        <v>0.05</v>
      </c>
      <c r="AH82" s="97" t="str">
        <f t="shared" si="37"/>
        <v/>
      </c>
      <c r="AI82" s="98">
        <v>0.05</v>
      </c>
      <c r="AJ82" s="97" t="str">
        <f t="shared" si="38"/>
        <v/>
      </c>
      <c r="AK82" s="126">
        <v>1.75</v>
      </c>
      <c r="AL82" s="171"/>
      <c r="AM82" s="29"/>
      <c r="AN82" s="132"/>
      <c r="AO82" s="66"/>
    </row>
    <row r="83" spans="1:41" s="31" customFormat="1" ht="17" x14ac:dyDescent="0.2">
      <c r="A83" s="312"/>
      <c r="B83" s="57" t="s">
        <v>100</v>
      </c>
      <c r="C83" s="245" t="str">
        <f>IF(OR(TOTAL!C83="",TOTAL!C83=0),"",TOTAL!C83/TOTAL!$C$6*'Vîrsta 1-2 ani'!$C$6)</f>
        <v/>
      </c>
      <c r="D83" s="245" t="str">
        <f>IF(OR(TOTAL!D83="",TOTAL!D83=0),"",TOTAL!D83/TOTAL!$C$6*'Vîrsta 1-2 ani'!$C$6)</f>
        <v/>
      </c>
      <c r="E83" s="245" t="str">
        <f>IF(OR(TOTAL!E83="",TOTAL!E83=0),"",TOTAL!E83/TOTAL!$C$6*'Vîrsta 1-2 ani'!$C$6)</f>
        <v/>
      </c>
      <c r="F83" s="245" t="str">
        <f>IF(OR(TOTAL!F83="",TOTAL!F83=0),"",TOTAL!F83/TOTAL!$C$6*'Vîrsta 1-2 ani'!$C$6)</f>
        <v/>
      </c>
      <c r="G83" s="245" t="str">
        <f>IF(OR(TOTAL!G83="",TOTAL!G83=0),"",TOTAL!G83/TOTAL!$C$6*'Vîrsta 1-2 ani'!$C$6)</f>
        <v/>
      </c>
      <c r="H83" s="245" t="str">
        <f>IF(OR(TOTAL!H83="",TOTAL!H83=0),"",TOTAL!H83/TOTAL!$C$6*'Vîrsta 1-2 ani'!$C$6)</f>
        <v/>
      </c>
      <c r="I83" s="245" t="str">
        <f>IF(OR(TOTAL!I83="",TOTAL!I83=0),"",TOTAL!I83/TOTAL!$C$6*'Vîrsta 1-2 ani'!$C$6)</f>
        <v/>
      </c>
      <c r="J83" s="245" t="str">
        <f>IF(OR(TOTAL!J83="",TOTAL!J83=0),"",TOTAL!J83/TOTAL!$C$6*'Vîrsta 1-2 ani'!$C$6)</f>
        <v/>
      </c>
      <c r="K83" s="245" t="str">
        <f>IF(OR(TOTAL!K83="",TOTAL!K83=0),"",TOTAL!K83/TOTAL!$C$6*'Vîrsta 1-2 ani'!$C$6)</f>
        <v/>
      </c>
      <c r="L83" s="245" t="str">
        <f>IF(OR(TOTAL!L83="",TOTAL!L83=0),"",TOTAL!L83/TOTAL!$C$6*'Vîrsta 1-2 ani'!$C$6)</f>
        <v/>
      </c>
      <c r="M83" s="245" t="str">
        <f>IF(OR(TOTAL!M83="",TOTAL!M83=0),"",TOTAL!M83/TOTAL!$C$6*'Vîrsta 1-2 ani'!$C$6)</f>
        <v/>
      </c>
      <c r="N83" s="245" t="str">
        <f>IF(OR(TOTAL!N83="",TOTAL!N83=0),"",TOTAL!N83/TOTAL!$C$6*'Vîrsta 1-2 ani'!$C$6)</f>
        <v/>
      </c>
      <c r="O83" s="245" t="str">
        <f>IF(OR(TOTAL!O83="",TOTAL!O83=0),"",TOTAL!O83/TOTAL!$C$6*'Vîrsta 1-2 ani'!$C$6)</f>
        <v/>
      </c>
      <c r="P83" s="245" t="str">
        <f>IF(OR(TOTAL!P83="",TOTAL!P83=0),"",TOTAL!P83/TOTAL!$C$6*'Vîrsta 1-2 ani'!$C$6)</f>
        <v/>
      </c>
      <c r="Q83" s="245" t="str">
        <f>IF(OR(TOTAL!Q83="",TOTAL!Q83=0),"",TOTAL!Q83/TOTAL!$C$6*'Vîrsta 1-2 ani'!$C$6)</f>
        <v/>
      </c>
      <c r="R83" s="245" t="str">
        <f>IF(OR(TOTAL!R83="",TOTAL!R83=0),"",TOTAL!R83/TOTAL!$C$6*'Vîrsta 1-2 ani'!$C$6)</f>
        <v/>
      </c>
      <c r="S83" s="245" t="str">
        <f>IF(OR(TOTAL!S83="",TOTAL!S83=0),"",TOTAL!S83/TOTAL!$C$6*'Vîrsta 1-2 ani'!$C$6)</f>
        <v/>
      </c>
      <c r="T83" s="245" t="str">
        <f>IF(OR(TOTAL!T83="",TOTAL!T83=0),"",TOTAL!T83/TOTAL!$C$6*'Vîrsta 1-2 ani'!$C$6)</f>
        <v/>
      </c>
      <c r="U83" s="245" t="str">
        <f>IF(OR(TOTAL!U83="",TOTAL!U83=0),"",TOTAL!U83/TOTAL!$C$6*'Vîrsta 1-2 ani'!$C$6)</f>
        <v/>
      </c>
      <c r="V83" s="245" t="str">
        <f>IF(OR(TOTAL!V83="",TOTAL!V83=0),"",TOTAL!V83/TOTAL!$C$6*'Vîrsta 1-2 ani'!$C$6)</f>
        <v/>
      </c>
      <c r="W83" s="245" t="str">
        <f>IF(OR(TOTAL!W83="",TOTAL!W83=0),"",TOTAL!W83/TOTAL!$C$6*'Vîrsta 1-2 ani'!$C$6)</f>
        <v/>
      </c>
      <c r="X83" s="245" t="str">
        <f>IF(OR(TOTAL!X83="",TOTAL!X83=0),"",TOTAL!X83/TOTAL!$C$6*'Vîrsta 1-2 ani'!$C$6)</f>
        <v/>
      </c>
      <c r="Y83" s="245" t="str">
        <f>IF(OR(TOTAL!Y83="",TOTAL!Y83=0),"",TOTAL!Y83/TOTAL!$C$6*'Vîrsta 1-2 ani'!$C$6)</f>
        <v/>
      </c>
      <c r="Z83" s="11">
        <f t="shared" si="34"/>
        <v>0</v>
      </c>
      <c r="AA83" s="11">
        <f t="shared" si="31"/>
        <v>0</v>
      </c>
      <c r="AB83" s="11" t="str">
        <f t="shared" si="22"/>
        <v/>
      </c>
      <c r="AC83" s="7">
        <v>25</v>
      </c>
      <c r="AD83" s="97" t="str">
        <f t="shared" si="35"/>
        <v/>
      </c>
      <c r="AE83" s="100">
        <v>0.19500000000000001</v>
      </c>
      <c r="AF83" s="101" t="str">
        <f t="shared" si="36"/>
        <v/>
      </c>
      <c r="AG83" s="100">
        <v>5.2999999999999999E-2</v>
      </c>
      <c r="AH83" s="97" t="str">
        <f t="shared" si="37"/>
        <v/>
      </c>
      <c r="AI83" s="98">
        <v>2.1000000000000001E-2</v>
      </c>
      <c r="AJ83" s="97" t="str">
        <f t="shared" si="38"/>
        <v/>
      </c>
      <c r="AK83" s="126">
        <v>1.39</v>
      </c>
      <c r="AL83" s="199"/>
      <c r="AM83" s="30"/>
      <c r="AN83" s="133"/>
      <c r="AO83" s="66"/>
    </row>
    <row r="84" spans="1:41" ht="17" x14ac:dyDescent="0.2">
      <c r="A84" s="72">
        <v>7</v>
      </c>
      <c r="B84" s="19" t="s">
        <v>7</v>
      </c>
      <c r="C84" s="69" t="str">
        <f>IF(OR(TOTAL!C84="",TOTAL!C84=0),"",((TOTAL!C84-('Vîrsta 3-4 ani'!$C$6*0.0016)-('Vîrsta 5-7 ani'!$C$6*0.004))/TOTAL!$C$6)*$C$6)</f>
        <v/>
      </c>
      <c r="D84" s="69" t="str">
        <f>IF(OR(TOTAL!D84="",TOTAL!D84=0),"",((TOTAL!D84-('Vîrsta 3-4 ani'!$C$6*0.0016)-('Vîrsta 5-7 ani'!$C$6*0.004))/TOTAL!$C$6)*$C$6)</f>
        <v/>
      </c>
      <c r="E84" s="69">
        <f>IF(OR(TOTAL!E84="",TOTAL!E84=0),"",((TOTAL!E84-('Vîrsta 3-4 ani'!$C$6*0.0016)-('Vîrsta 5-7 ani'!$C$6*0.004))/TOTAL!$C$6)*$C$6)</f>
        <v>1.0490980392156863</v>
      </c>
      <c r="F84" s="69" t="str">
        <f>IF(OR(TOTAL!F84="",TOTAL!F84=0),"",((TOTAL!F84-('Vîrsta 3-4 ani'!$C$6*0.0016)-('Vîrsta 5-7 ani'!$C$6*0.004))/TOTAL!$C$6)*$C$6)</f>
        <v/>
      </c>
      <c r="G84" s="69">
        <f>IF(OR(TOTAL!G84="",TOTAL!G84=0),"",((TOTAL!G84-('Vîrsta 3-4 ani'!$C$6*0.0016)-('Vîrsta 5-7 ani'!$C$6*0.004))/TOTAL!$C$6)*$C$6)</f>
        <v>1.0490980392156863</v>
      </c>
      <c r="H84" s="69" t="str">
        <f>IF(OR(TOTAL!H84="",TOTAL!H84=0),"",((TOTAL!H84-('Vîrsta 3-4 ani'!$C$6*0.0016)-('Vîrsta 5-7 ani'!$C$6*0.004))/TOTAL!$C$6)*$C$6)</f>
        <v/>
      </c>
      <c r="I84" s="69" t="str">
        <f>IF(OR(TOTAL!I84="",TOTAL!I84=0),"",((TOTAL!I84-('Vîrsta 3-4 ani'!$C$6*0.0016)-('Vîrsta 5-7 ani'!$C$6*0.004))/TOTAL!$C$6)*$C$6)</f>
        <v/>
      </c>
      <c r="J84" s="69">
        <f>IF(OR(TOTAL!J84="",TOTAL!J84=0),"",((TOTAL!J84-('Vîrsta 3-4 ani'!$C$6*0.0016)-('Vîrsta 5-7 ani'!$C$6*0.004))/TOTAL!$C$6)*$C$6)</f>
        <v>0.83341176470588241</v>
      </c>
      <c r="K84" s="69" t="str">
        <f>IF(OR(TOTAL!K84="",TOTAL!K84=0),"",((TOTAL!K84-('Vîrsta 3-4 ani'!$C$6*0.0016)-('Vîrsta 5-7 ani'!$C$6*0.004))/TOTAL!$C$6)*$C$6)</f>
        <v/>
      </c>
      <c r="L84" s="69">
        <f>IF(OR(TOTAL!L84="",TOTAL!L84=0),"",((TOTAL!L84-('Vîrsta 3-4 ani'!$C$6*0.0016)-('Vîrsta 5-7 ani'!$C$6*0.004))/TOTAL!$C$6)*$C$6)</f>
        <v>1.0490980392156863</v>
      </c>
      <c r="M84" s="69" t="str">
        <f>IF(OR(TOTAL!M84="",TOTAL!M84=0),"",((TOTAL!M84-('Vîrsta 3-4 ani'!$C$6*0.0016)-('Vîrsta 5-7 ani'!$C$6*0.004))/TOTAL!$C$6)*$C$6)</f>
        <v/>
      </c>
      <c r="N84" s="69" t="str">
        <f>IF(OR(TOTAL!N84="",TOTAL!N84=0),"",((TOTAL!N84-('Vîrsta 3-4 ani'!$C$6*0.0016)-('Vîrsta 5-7 ani'!$C$6*0.004))/TOTAL!$C$6)*$C$6)</f>
        <v/>
      </c>
      <c r="O84" s="69">
        <f>IF(OR(TOTAL!O84="",TOTAL!O84=0),"",((TOTAL!O84-('Vîrsta 3-4 ani'!$C$6*0.0016)-('Vîrsta 5-7 ani'!$C$6*0.004))/TOTAL!$C$6)*$C$6)</f>
        <v>1.0490980392156863</v>
      </c>
      <c r="P84" s="69" t="str">
        <f>IF(OR(TOTAL!P84="",TOTAL!P84=0),"",((TOTAL!P84-('Vîrsta 3-4 ani'!$C$6*0.0016)-('Vîrsta 5-7 ani'!$C$6*0.004))/TOTAL!$C$6)*$C$6)</f>
        <v/>
      </c>
      <c r="Q84" s="69">
        <f>IF(OR(TOTAL!Q84="",TOTAL!Q84=0),"",((TOTAL!Q84-('Vîrsta 3-4 ani'!$C$6*0.0016)-('Vîrsta 5-7 ani'!$C$6*0.004))/TOTAL!$C$6)*$C$6)</f>
        <v>0.83341176470588241</v>
      </c>
      <c r="R84" s="69" t="str">
        <f>IF(OR(TOTAL!R84="",TOTAL!R84=0),"",((TOTAL!R84-('Vîrsta 3-4 ani'!$C$6*0.0016)-('Vîrsta 5-7 ani'!$C$6*0.004))/TOTAL!$C$6)*$C$6)</f>
        <v/>
      </c>
      <c r="S84" s="69" t="str">
        <f>IF(OR(TOTAL!S84="",TOTAL!S84=0),"",((TOTAL!S84-('Vîrsta 3-4 ani'!$C$6*0.0016)-('Vîrsta 5-7 ani'!$C$6*0.004))/TOTAL!$C$6)*$C$6)</f>
        <v/>
      </c>
      <c r="T84" s="69">
        <f>IF(OR(TOTAL!T84="",TOTAL!T84=0),"",((TOTAL!T84-('Vîrsta 3-4 ani'!$C$6*0.0016)-('Vîrsta 5-7 ani'!$C$6*0.004))/TOTAL!$C$6)*$C$6)</f>
        <v>0.83341176470588241</v>
      </c>
      <c r="U84" s="69" t="str">
        <f>IF(OR(TOTAL!U84="",TOTAL!U84=0),"",((TOTAL!U84-('Vîrsta 3-4 ani'!$C$6*0.0016)-('Vîrsta 5-7 ani'!$C$6*0.004))/TOTAL!$C$6)*$C$6)</f>
        <v/>
      </c>
      <c r="V84" s="69">
        <f>IF(OR(TOTAL!V84="",TOTAL!V84=0),"",((TOTAL!V84-('Vîrsta 3-4 ani'!$C$6*0.0016)-('Vîrsta 5-7 ani'!$C$6*0.004))/TOTAL!$C$6)*$C$6)</f>
        <v>0.83341176470588241</v>
      </c>
      <c r="W84" s="69" t="str">
        <f>IF(OR(TOTAL!W84="",TOTAL!W84=0),"",((TOTAL!W84-('Vîrsta 3-4 ani'!$C$6*0.0016)-('Vîrsta 5-7 ani'!$C$6*0.004))/TOTAL!$C$6)*$C$6)</f>
        <v/>
      </c>
      <c r="X84" s="69" t="str">
        <f>IF(OR(TOTAL!X84="",TOTAL!X84=0),"",((TOTAL!X84-('Vîrsta 3-4 ani'!$C$6*0.0016)-('Vîrsta 5-7 ani'!$C$6*0.004))/TOTAL!$C$6)*$C$6)</f>
        <v/>
      </c>
      <c r="Y84" s="69" t="str">
        <f>IF(OR(TOTAL!Y84="",TOTAL!Y84=0),"",((TOTAL!Y84-('Vîrsta 3-4 ani'!$C$6*0.0016)-('Vîrsta 5-7 ani'!$C$6*0.004))/TOTAL!$C$6)*$C$6)</f>
        <v/>
      </c>
      <c r="Z84" s="10">
        <f t="shared" si="34"/>
        <v>7.5300392156862754</v>
      </c>
      <c r="AA84" s="10">
        <f t="shared" si="31"/>
        <v>36.73189861310378</v>
      </c>
      <c r="AB84" s="20">
        <f t="shared" si="22"/>
        <v>22.039139167862267</v>
      </c>
      <c r="AC84" s="4">
        <v>40</v>
      </c>
      <c r="AD84" s="90">
        <f>IFERROR(IF($AB84=0,"",$AB84*AE84),"")</f>
        <v>3.7466536585365855</v>
      </c>
      <c r="AE84" s="91">
        <v>0.17</v>
      </c>
      <c r="AF84" s="90">
        <f t="shared" si="36"/>
        <v>0.37466536585365856</v>
      </c>
      <c r="AG84" s="91">
        <v>1.7000000000000001E-2</v>
      </c>
      <c r="AH84" s="90">
        <f t="shared" si="37"/>
        <v>0</v>
      </c>
      <c r="AI84" s="91">
        <v>0</v>
      </c>
      <c r="AJ84" s="90">
        <f t="shared" si="38"/>
        <v>17.410919942611191</v>
      </c>
      <c r="AK84" s="91">
        <v>0.79</v>
      </c>
      <c r="AL84" s="200">
        <v>16</v>
      </c>
      <c r="AM84" s="129">
        <f>IFERROR((AB84-AL84),"")</f>
        <v>6.0391391678622668</v>
      </c>
      <c r="AN84" s="129">
        <f>IFERROR((AB84*100/AL84),"")</f>
        <v>137.74461979913917</v>
      </c>
      <c r="AO84" s="18"/>
    </row>
    <row r="85" spans="1:41" ht="17" x14ac:dyDescent="0.2">
      <c r="A85" s="72">
        <v>8</v>
      </c>
      <c r="B85" s="19" t="s">
        <v>5</v>
      </c>
      <c r="C85" s="69">
        <f>IF(OR(TOTAL!C85="",TOTAL!C85=0),"",((TOTAL!C85-('Vîrsta 3-4 ani'!$C$6*0.004)-('Vîrsta 5-7 ani'!$C$6*0.008))/TOTAL!$C$6)*$C$6)</f>
        <v>0.17254901960784313</v>
      </c>
      <c r="D85" s="69">
        <f>IF(OR(TOTAL!D85="",TOTAL!D85=0),"",((TOTAL!D85-('Vîrsta 3-4 ani'!$C$6*0.004)-('Vîrsta 5-7 ani'!$C$6*0.008))/TOTAL!$C$6)*$C$6)</f>
        <v>6.9019607843137237E-2</v>
      </c>
      <c r="E85" s="69">
        <f>IF(OR(TOTAL!E85="",TOTAL!E85=0),"",((TOTAL!E85-('Vîrsta 3-4 ani'!$C$6*0.004)-('Vîrsta 5-7 ani'!$C$6*0.008))/TOTAL!$C$6)*$C$6)</f>
        <v>0.71607843137254912</v>
      </c>
      <c r="F85" s="69">
        <f>IF(OR(TOTAL!F85="",TOTAL!F85=0),"",((TOTAL!F85-('Vîrsta 3-4 ani'!$C$6*0.004)-('Vîrsta 5-7 ani'!$C$6*0.008))/TOTAL!$C$6)*$C$6)</f>
        <v>0.47019607843137251</v>
      </c>
      <c r="G85" s="69">
        <f>IF(OR(TOTAL!G85="",TOTAL!G85=0),"",((TOTAL!G85-('Vîrsta 3-4 ani'!$C$6*0.004)-('Vîrsta 5-7 ani'!$C$6*0.008))/TOTAL!$C$6)*$C$6)</f>
        <v>0.13372549019607843</v>
      </c>
      <c r="H85" s="69">
        <f>IF(OR(TOTAL!H85="",TOTAL!H85=0),"",((TOTAL!H85-('Vîrsta 3-4 ani'!$C$6*0.004)-('Vîrsta 5-7 ani'!$C$6*0.008))/TOTAL!$C$6)*$C$6)</f>
        <v>0.23725490196078428</v>
      </c>
      <c r="I85" s="69">
        <f>IF(OR(TOTAL!I85="",TOTAL!I85=0),"",((TOTAL!I85-('Vîrsta 3-4 ani'!$C$6*0.004)-('Vîrsta 5-7 ani'!$C$6*0.008))/TOTAL!$C$6)*$C$6)</f>
        <v>4.3137254901960784E-2</v>
      </c>
      <c r="J85" s="69">
        <f>IF(OR(TOTAL!J85="",TOTAL!J85=0),"",((TOTAL!J85-('Vîrsta 3-4 ani'!$C$6*0.004)-('Vîrsta 5-7 ani'!$C$6*0.008))/TOTAL!$C$6)*$C$6)</f>
        <v>0.5219607843137255</v>
      </c>
      <c r="K85" s="69">
        <f>IF(OR(TOTAL!K85="",TOTAL!K85=0),"",((TOTAL!K85-('Vîrsta 3-4 ani'!$C$6*0.004)-('Vîrsta 5-7 ani'!$C$6*0.008))/TOTAL!$C$6)*$C$6)</f>
        <v>0.37960784313725487</v>
      </c>
      <c r="L85" s="69">
        <f>IF(OR(TOTAL!L85="",TOTAL!L85=0),"",((TOTAL!L85-('Vîrsta 3-4 ani'!$C$6*0.004)-('Vîrsta 5-7 ani'!$C$6*0.008))/TOTAL!$C$6)*$C$6)</f>
        <v>4.3137254901960784E-2</v>
      </c>
      <c r="M85" s="69">
        <f>IF(OR(TOTAL!M85="",TOTAL!M85=0),"",((TOTAL!M85-('Vîrsta 3-4 ani'!$C$6*0.004)-('Vîrsta 5-7 ani'!$C$6*0.008))/TOTAL!$C$6)*$C$6)</f>
        <v>0.1596078431372549</v>
      </c>
      <c r="N85" s="69">
        <f>IF(OR(TOTAL!N85="",TOTAL!N85=0),"",((TOTAL!N85-('Vîrsta 3-4 ani'!$C$6*0.004)-('Vîrsta 5-7 ani'!$C$6*0.008))/TOTAL!$C$6)*$C$6)</f>
        <v>4.3137254901960784E-2</v>
      </c>
      <c r="O85" s="69">
        <f>IF(OR(TOTAL!O85="",TOTAL!O85=0),"",((TOTAL!O85-('Vîrsta 3-4 ani'!$C$6*0.004)-('Vîrsta 5-7 ani'!$C$6*0.008))/TOTAL!$C$6)*$C$6)</f>
        <v>0.53490196078431362</v>
      </c>
      <c r="P85" s="69">
        <f>IF(OR(TOTAL!P85="",TOTAL!P85=0),"",((TOTAL!P85-('Vîrsta 3-4 ani'!$C$6*0.004)-('Vîrsta 5-7 ani'!$C$6*0.008))/TOTAL!$C$6)*$C$6)</f>
        <v>0.44431372549019599</v>
      </c>
      <c r="Q85" s="69">
        <f>IF(OR(TOTAL!Q85="",TOTAL!Q85=0),"",((TOTAL!Q85-('Vîrsta 3-4 ani'!$C$6*0.004)-('Vîrsta 5-7 ani'!$C$6*0.008))/TOTAL!$C$6)*$C$6)</f>
        <v>5.6078431372549024E-2</v>
      </c>
      <c r="R85" s="69">
        <f>IF(OR(TOTAL!R85="",TOTAL!R85=0),"",((TOTAL!R85-('Vîrsta 3-4 ani'!$C$6*0.004)-('Vîrsta 5-7 ani'!$C$6*0.008))/TOTAL!$C$6)*$C$6)</f>
        <v>0.2243137254901961</v>
      </c>
      <c r="S85" s="69">
        <f>IF(OR(TOTAL!S85="",TOTAL!S85=0),"",((TOTAL!S85-('Vîrsta 3-4 ani'!$C$6*0.004)-('Vîrsta 5-7 ani'!$C$6*0.008))/TOTAL!$C$6)*$C$6)</f>
        <v>3.019607843137255E-2</v>
      </c>
      <c r="T85" s="69">
        <f>IF(OR(TOTAL!T85="",TOTAL!T85=0),"",((TOTAL!T85-('Vîrsta 3-4 ani'!$C$6*0.004)-('Vîrsta 5-7 ani'!$C$6*0.008))/TOTAL!$C$6)*$C$6)</f>
        <v>0.5219607843137255</v>
      </c>
      <c r="U85" s="69">
        <f>IF(OR(TOTAL!U85="",TOTAL!U85=0),"",((TOTAL!U85-('Vîrsta 3-4 ani'!$C$6*0.004)-('Vîrsta 5-7 ani'!$C$6*0.008))/TOTAL!$C$6)*$C$6)</f>
        <v>0.61254901960784314</v>
      </c>
      <c r="V85" s="69">
        <f>IF(OR(TOTAL!V85="",TOTAL!V85=0),"",((TOTAL!V85-('Vîrsta 3-4 ani'!$C$6*0.004)-('Vîrsta 5-7 ani'!$C$6*0.008))/TOTAL!$C$6)*$C$6)</f>
        <v>4.3137254901960784E-2</v>
      </c>
      <c r="W85" s="69">
        <f>IF(OR(TOTAL!W85="",TOTAL!W85=0),"",((TOTAL!W85-('Vîrsta 3-4 ani'!$C$6*0.004)-('Vîrsta 5-7 ani'!$C$6*0.008))/TOTAL!$C$6)*$C$6)</f>
        <v>3.019607843137255E-2</v>
      </c>
      <c r="X85" s="69">
        <f>IF(OR(TOTAL!X85="",TOTAL!X85=0),"",((TOTAL!X85-('Vîrsta 3-4 ani'!$C$6*0.004)-('Vîrsta 5-7 ani'!$C$6*0.008))/TOTAL!$C$6)*$C$6)</f>
        <v>5.6078431372549024E-2</v>
      </c>
      <c r="Y85" s="69" t="str">
        <f>IF(OR(TOTAL!Y85="",TOTAL!Y85=0),"",((TOTAL!Y85-('Vîrsta 3-4 ani'!$C$6*0.004)-('Vîrsta 5-7 ani'!$C$6*0.008))/TOTAL!$C$6)*$C$6)</f>
        <v/>
      </c>
      <c r="Z85" s="10">
        <f t="shared" si="34"/>
        <v>5.5431372549019597</v>
      </c>
      <c r="AA85" s="10">
        <f t="shared" si="31"/>
        <v>27.039693926351024</v>
      </c>
      <c r="AB85" s="20">
        <f t="shared" si="22"/>
        <v>23.52453371592539</v>
      </c>
      <c r="AC85" s="4">
        <v>13</v>
      </c>
      <c r="AD85" s="90">
        <f>IFERROR(IF($AB85=0,"",$AB85*AE85),"")</f>
        <v>3.0581893830703009</v>
      </c>
      <c r="AE85" s="91">
        <v>0.13</v>
      </c>
      <c r="AF85" s="90">
        <f t="shared" si="36"/>
        <v>2.3524533715925391</v>
      </c>
      <c r="AG85" s="91">
        <v>0.1</v>
      </c>
      <c r="AH85" s="90">
        <f t="shared" si="37"/>
        <v>0.23524533715925391</v>
      </c>
      <c r="AI85" s="91">
        <v>0.01</v>
      </c>
      <c r="AJ85" s="90">
        <f t="shared" si="38"/>
        <v>33.640083213773309</v>
      </c>
      <c r="AK85" s="91">
        <v>1.43</v>
      </c>
      <c r="AL85" s="193">
        <v>24</v>
      </c>
      <c r="AM85" s="96">
        <f>IFERROR((AB85-AL85),"")</f>
        <v>-0.47546628407461</v>
      </c>
      <c r="AN85" s="96">
        <f>IFERROR((AB85*100/AL85),"")</f>
        <v>98.01889048302246</v>
      </c>
      <c r="AO85" s="18"/>
    </row>
    <row r="86" spans="1:41" ht="34" x14ac:dyDescent="0.2">
      <c r="A86" s="310">
        <v>9</v>
      </c>
      <c r="B86" s="67" t="s">
        <v>1</v>
      </c>
      <c r="C86" s="69">
        <f>IF(OR(TOTAL!C86="",TOTAL!C86=0),"",((TOTAL!C86-('Vîrsta 3-4 ani'!$C$6*0)-('Vîrsta 5-7 ani'!$C$6*0.0008))/TOTAL!$C$6)*$C$6)</f>
        <v>0.29678431372549019</v>
      </c>
      <c r="D86" s="69">
        <f>IF(OR(TOTAL!D86="",TOTAL!D86=0),"",((TOTAL!D86-('Vîrsta 3-4 ani'!$C$6*0)-('Vîrsta 5-7 ani'!$C$6*0.0008))/TOTAL!$C$6)*$C$6)</f>
        <v>0.28384313725490196</v>
      </c>
      <c r="E86" s="69">
        <f>IF(OR(TOTAL!E86="",TOTAL!E86=0),"",((TOTAL!E86-('Vîrsta 3-4 ani'!$C$6*0)-('Vîrsta 5-7 ani'!$C$6*0.0008))/TOTAL!$C$6)*$C$6)</f>
        <v>0.13933333333333334</v>
      </c>
      <c r="F86" s="69" t="str">
        <f>IF(OR(TOTAL!F86="",TOTAL!F86=0),"",((TOTAL!F86-('Vîrsta 3-4 ani'!$C$6*0)-('Vîrsta 5-7 ani'!$C$6*0.0008))/TOTAL!$C$6)*$C$6)</f>
        <v/>
      </c>
      <c r="G86" s="69" t="str">
        <f>IF(OR(TOTAL!G86="",TOTAL!G86=0),"",((TOTAL!G86-('Vîrsta 3-4 ani'!$C$6*0)-('Vîrsta 5-7 ani'!$C$6*0.0008))/TOTAL!$C$6)*$C$6)</f>
        <v/>
      </c>
      <c r="H86" s="69" t="str">
        <f>IF(OR(TOTAL!H86="",TOTAL!H86=0),"",((TOTAL!H86-('Vîrsta 3-4 ani'!$C$6*0)-('Vîrsta 5-7 ani'!$C$6*0.0008))/TOTAL!$C$6)*$C$6)</f>
        <v/>
      </c>
      <c r="I86" s="69">
        <f>IF(OR(TOTAL!I86="",TOTAL!I86=0),"",((TOTAL!I86-('Vîrsta 3-4 ani'!$C$6*0)-('Vîrsta 5-7 ani'!$C$6*0.0008))/TOTAL!$C$6)*$C$6)</f>
        <v>0.25364705882352939</v>
      </c>
      <c r="J86" s="69">
        <f>IF(OR(TOTAL!J86="",TOTAL!J86=0),"",((TOTAL!J86-('Vîrsta 3-4 ani'!$C$6*0)-('Vîrsta 5-7 ani'!$C$6*0.0008))/TOTAL!$C$6)*$C$6)</f>
        <v>0.13933333333333334</v>
      </c>
      <c r="K86" s="69" t="str">
        <f>IF(OR(TOTAL!K86="",TOTAL!K86=0),"",((TOTAL!K86-('Vîrsta 3-4 ani'!$C$6*0)-('Vîrsta 5-7 ani'!$C$6*0.0008))/TOTAL!$C$6)*$C$6)</f>
        <v/>
      </c>
      <c r="L86" s="69" t="str">
        <f>IF(OR(TOTAL!L86="",TOTAL!L86=0),"",((TOTAL!L86-('Vîrsta 3-4 ani'!$C$6*0)-('Vîrsta 5-7 ani'!$C$6*0.0008))/TOTAL!$C$6)*$C$6)</f>
        <v/>
      </c>
      <c r="M86" s="69">
        <f>IF(OR(TOTAL!M86="",TOTAL!M86=0),"",((TOTAL!M86-('Vîrsta 3-4 ani'!$C$6*0)-('Vîrsta 5-7 ani'!$C$6*0.0008))/TOTAL!$C$6)*$C$6)</f>
        <v>0.25796078431372549</v>
      </c>
      <c r="N86" s="69" t="str">
        <f>IF(OR(TOTAL!N86="",TOTAL!N86=0),"",((TOTAL!N86-('Vîrsta 3-4 ani'!$C$6*0)-('Vîrsta 5-7 ani'!$C$6*0.0008))/TOTAL!$C$6)*$C$6)</f>
        <v/>
      </c>
      <c r="O86" s="69">
        <f>IF(OR(TOTAL!O86="",TOTAL!O86=0),"",((TOTAL!O86-('Vîrsta 3-4 ani'!$C$6*0)-('Vîrsta 5-7 ani'!$C$6*0.0008))/TOTAL!$C$6)*$C$6)</f>
        <v>0.13933333333333334</v>
      </c>
      <c r="P86" s="69" t="str">
        <f>IF(OR(TOTAL!P86="",TOTAL!P86=0),"",((TOTAL!P86-('Vîrsta 3-4 ani'!$C$6*0)-('Vîrsta 5-7 ani'!$C$6*0.0008))/TOTAL!$C$6)*$C$6)</f>
        <v/>
      </c>
      <c r="Q86" s="69" t="str">
        <f>IF(OR(TOTAL!Q86="",TOTAL!Q86=0),"",((TOTAL!Q86-('Vîrsta 3-4 ani'!$C$6*0)-('Vîrsta 5-7 ani'!$C$6*0.0008))/TOTAL!$C$6)*$C$6)</f>
        <v/>
      </c>
      <c r="R86" s="69" t="str">
        <f>IF(OR(TOTAL!R86="",TOTAL!R86=0),"",((TOTAL!R86-('Vîrsta 3-4 ani'!$C$6*0)-('Vîrsta 5-7 ani'!$C$6*0.0008))/TOTAL!$C$6)*$C$6)</f>
        <v/>
      </c>
      <c r="S86" s="69">
        <f>IF(OR(TOTAL!S86="",TOTAL!S86=0),"",((TOTAL!S86-('Vîrsta 3-4 ani'!$C$6*0)-('Vîrsta 5-7 ani'!$C$6*0.0008))/TOTAL!$C$6)*$C$6)</f>
        <v>0.2256078431372549</v>
      </c>
      <c r="T86" s="69">
        <f>IF(OR(TOTAL!T86="",TOTAL!T86=0),"",((TOTAL!T86-('Vîrsta 3-4 ani'!$C$6*0)-('Vîrsta 5-7 ani'!$C$6*0.0008))/TOTAL!$C$6)*$C$6)</f>
        <v>0.13933333333333334</v>
      </c>
      <c r="U86" s="69" t="str">
        <f>IF(OR(TOTAL!U86="",TOTAL!U86=0),"",((TOTAL!U86-('Vîrsta 3-4 ani'!$C$6*0)-('Vîrsta 5-7 ani'!$C$6*0.0008))/TOTAL!$C$6)*$C$6)</f>
        <v/>
      </c>
      <c r="V86" s="69" t="str">
        <f>IF(OR(TOTAL!V86="",TOTAL!V86=0),"",((TOTAL!V86-('Vîrsta 3-4 ani'!$C$6*0)-('Vîrsta 5-7 ani'!$C$6*0.0008))/TOTAL!$C$6)*$C$6)</f>
        <v/>
      </c>
      <c r="W86" s="69" t="str">
        <f>IF(OR(TOTAL!W86="",TOTAL!W86=0),"",((TOTAL!W86-('Vîrsta 3-4 ani'!$C$6*0)-('Vîrsta 5-7 ani'!$C$6*0.0008))/TOTAL!$C$6)*$C$6)</f>
        <v/>
      </c>
      <c r="X86" s="69">
        <f>IF(OR(TOTAL!X86="",TOTAL!X86=0),"",((TOTAL!X86-('Vîrsta 3-4 ani'!$C$6*0)-('Vîrsta 5-7 ani'!$C$6*0.0008))/TOTAL!$C$6)*$C$6)</f>
        <v>0.23639215686274512</v>
      </c>
      <c r="Y86" s="69" t="str">
        <f>IF(OR(TOTAL!Y86="",TOTAL!Y86=0),"",((TOTAL!Y86-('Vîrsta 3-4 ani'!$C$6*0)-('Vîrsta 5-7 ani'!$C$6*0.0008))/TOTAL!$C$6)*$C$6)</f>
        <v/>
      </c>
      <c r="Z86" s="10">
        <f t="shared" ref="Z86:Z92" si="39">SUM(C86:Y86)</f>
        <v>2.1115686274509802</v>
      </c>
      <c r="AA86" s="10">
        <f t="shared" si="31"/>
        <v>10.300334768053562</v>
      </c>
      <c r="AB86" s="10">
        <f t="shared" si="22"/>
        <v>10.20763175514108</v>
      </c>
      <c r="AC86" s="4">
        <v>0.9</v>
      </c>
      <c r="AD86" s="90">
        <f>IFERROR(IF($AB86=0,"",$AB86*AE86),"")</f>
        <v>1.6025981855571494</v>
      </c>
      <c r="AE86" s="91">
        <v>0.157</v>
      </c>
      <c r="AF86" s="90">
        <f>IFERROR(IF($AB86=0,"",$AB86*AG86),"")</f>
        <v>0.17352973983739836</v>
      </c>
      <c r="AG86" s="91">
        <v>1.7000000000000001E-2</v>
      </c>
      <c r="AH86" s="90">
        <f>IFERROR(IF($AB86=0,"",$AB86*AI86),"")</f>
        <v>4.1034679655667139</v>
      </c>
      <c r="AI86" s="91">
        <v>0.40200000000000002</v>
      </c>
      <c r="AJ86" s="90">
        <f>IFERROR(IF($AB86=0,"",$AB86*AK86),"")</f>
        <v>23.212154611190815</v>
      </c>
      <c r="AK86" s="91">
        <v>2.274</v>
      </c>
      <c r="AL86" s="197">
        <v>4</v>
      </c>
      <c r="AM86" s="108">
        <f>IFERROR((AB86-AL86),"")</f>
        <v>6.2076317551410796</v>
      </c>
      <c r="AN86" s="108">
        <f>IFERROR((AB86*100/AL86),"")</f>
        <v>255.19079387852699</v>
      </c>
      <c r="AO86" s="18"/>
    </row>
    <row r="87" spans="1:41" s="31" customFormat="1" ht="17" x14ac:dyDescent="0.2">
      <c r="A87" s="311"/>
      <c r="B87" s="57" t="s">
        <v>25</v>
      </c>
      <c r="C87" s="245">
        <f>IF(OR(TOTAL!C87="",TOTAL!C87=0),"",TOTAL!C87/TOTAL!$C$6*'Vîrsta 1-2 ani'!$C$6)</f>
        <v>0.30196078431372547</v>
      </c>
      <c r="D87" s="245" t="str">
        <f>IF(OR(TOTAL!D87="",TOTAL!D87=0),"",TOTAL!D87/TOTAL!$C$6*'Vîrsta 1-2 ani'!$C$6)</f>
        <v/>
      </c>
      <c r="E87" s="245" t="str">
        <f>IF(OR(TOTAL!E87="",TOTAL!E87=0),"",TOTAL!E87/TOTAL!$C$6*'Vîrsta 1-2 ani'!$C$6)</f>
        <v/>
      </c>
      <c r="F87" s="245" t="str">
        <f>IF(OR(TOTAL!F87="",TOTAL!F87=0),"",TOTAL!F87/TOTAL!$C$6*'Vîrsta 1-2 ani'!$C$6)</f>
        <v/>
      </c>
      <c r="G87" s="245" t="str">
        <f>IF(OR(TOTAL!G87="",TOTAL!G87=0),"",TOTAL!G87/TOTAL!$C$6*'Vîrsta 1-2 ani'!$C$6)</f>
        <v/>
      </c>
      <c r="H87" s="245" t="str">
        <f>IF(OR(TOTAL!H87="",TOTAL!H87=0),"",TOTAL!H87/TOTAL!$C$6*'Vîrsta 1-2 ani'!$C$6)</f>
        <v/>
      </c>
      <c r="I87" s="245" t="str">
        <f>IF(OR(TOTAL!I87="",TOTAL!I87=0),"",TOTAL!I87/TOTAL!$C$6*'Vîrsta 1-2 ani'!$C$6)</f>
        <v/>
      </c>
      <c r="J87" s="245" t="str">
        <f>IF(OR(TOTAL!J87="",TOTAL!J87=0),"",TOTAL!J87/TOTAL!$C$6*'Vîrsta 1-2 ani'!$C$6)</f>
        <v/>
      </c>
      <c r="K87" s="245" t="str">
        <f>IF(OR(TOTAL!K87="",TOTAL!K87=0),"",TOTAL!K87/TOTAL!$C$6*'Vîrsta 1-2 ani'!$C$6)</f>
        <v/>
      </c>
      <c r="L87" s="245" t="str">
        <f>IF(OR(TOTAL!L87="",TOTAL!L87=0),"",TOTAL!L87/TOTAL!$C$6*'Vîrsta 1-2 ani'!$C$6)</f>
        <v/>
      </c>
      <c r="M87" s="245">
        <f>IF(OR(TOTAL!M87="",TOTAL!M87=0),"",TOTAL!M87/TOTAL!$C$6*'Vîrsta 1-2 ani'!$C$6)</f>
        <v>0.26313725490196077</v>
      </c>
      <c r="N87" s="245" t="str">
        <f>IF(OR(TOTAL!N87="",TOTAL!N87=0),"",TOTAL!N87/TOTAL!$C$6*'Vîrsta 1-2 ani'!$C$6)</f>
        <v/>
      </c>
      <c r="O87" s="245" t="str">
        <f>IF(OR(TOTAL!O87="",TOTAL!O87=0),"",TOTAL!O87/TOTAL!$C$6*'Vîrsta 1-2 ani'!$C$6)</f>
        <v/>
      </c>
      <c r="P87" s="245" t="str">
        <f>IF(OR(TOTAL!P87="",TOTAL!P87=0),"",TOTAL!P87/TOTAL!$C$6*'Vîrsta 1-2 ani'!$C$6)</f>
        <v/>
      </c>
      <c r="Q87" s="245" t="str">
        <f>IF(OR(TOTAL!Q87="",TOTAL!Q87=0),"",TOTAL!Q87/TOTAL!$C$6*'Vîrsta 1-2 ani'!$C$6)</f>
        <v/>
      </c>
      <c r="R87" s="245" t="str">
        <f>IF(OR(TOTAL!R87="",TOTAL!R87=0),"",TOTAL!R87/TOTAL!$C$6*'Vîrsta 1-2 ani'!$C$6)</f>
        <v/>
      </c>
      <c r="S87" s="245" t="str">
        <f>IF(OR(TOTAL!S87="",TOTAL!S87=0),"",TOTAL!S87/TOTAL!$C$6*'Vîrsta 1-2 ani'!$C$6)</f>
        <v/>
      </c>
      <c r="T87" s="245" t="str">
        <f>IF(OR(TOTAL!T87="",TOTAL!T87=0),"",TOTAL!T87/TOTAL!$C$6*'Vîrsta 1-2 ani'!$C$6)</f>
        <v/>
      </c>
      <c r="U87" s="245" t="str">
        <f>IF(OR(TOTAL!U87="",TOTAL!U87=0),"",TOTAL!U87/TOTAL!$C$6*'Vîrsta 1-2 ani'!$C$6)</f>
        <v/>
      </c>
      <c r="V87" s="245" t="str">
        <f>IF(OR(TOTAL!V87="",TOTAL!V87=0),"",TOTAL!V87/TOTAL!$C$6*'Vîrsta 1-2 ani'!$C$6)</f>
        <v/>
      </c>
      <c r="W87" s="245" t="str">
        <f>IF(OR(TOTAL!W87="",TOTAL!W87=0),"",TOTAL!W87/TOTAL!$C$6*'Vîrsta 1-2 ani'!$C$6)</f>
        <v/>
      </c>
      <c r="X87" s="245">
        <f>IF(OR(TOTAL!X87="",TOTAL!X87=0),"",TOTAL!X87/TOTAL!$C$6*'Vîrsta 1-2 ani'!$C$6)</f>
        <v>0.2415686274509804</v>
      </c>
      <c r="Y87" s="245" t="str">
        <f>IF(OR(TOTAL!Y87="",TOTAL!Y87=0),"",TOTAL!Y87/TOTAL!$C$6*'Vîrsta 1-2 ani'!$C$6)</f>
        <v/>
      </c>
      <c r="Z87" s="11">
        <f t="shared" si="39"/>
        <v>0.80666666666666664</v>
      </c>
      <c r="AA87" s="11">
        <f t="shared" si="31"/>
        <v>3.9349593495934956</v>
      </c>
      <c r="AB87" s="11">
        <f t="shared" si="22"/>
        <v>3.9152845528455282</v>
      </c>
      <c r="AC87" s="7">
        <v>0.5</v>
      </c>
      <c r="AD87" s="97">
        <f>IFERROR(IF($AB87=0,"",$AB87*AE87),"")</f>
        <v>0.90051544715447152</v>
      </c>
      <c r="AE87" s="98">
        <v>0.23</v>
      </c>
      <c r="AF87" s="97">
        <f>IFERROR(IF($AB87=0,"",$AB87*AG87),"")</f>
        <v>3.9152845528455285E-2</v>
      </c>
      <c r="AG87" s="98">
        <v>0.01</v>
      </c>
      <c r="AH87" s="97">
        <f>IFERROR(IF($AB87=0,"",$AB87*AI87),"")</f>
        <v>2.0751008130081301</v>
      </c>
      <c r="AI87" s="98">
        <v>0.53</v>
      </c>
      <c r="AJ87" s="97">
        <f>IFERROR(IF($AB87=0,"",$AB87*AK87),"")</f>
        <v>12.293993495934959</v>
      </c>
      <c r="AK87" s="126">
        <v>3.14</v>
      </c>
      <c r="AL87" s="201"/>
      <c r="AM87" s="148"/>
      <c r="AN87" s="149"/>
      <c r="AO87" s="66"/>
    </row>
    <row r="88" spans="1:41" s="31" customFormat="1" ht="17" x14ac:dyDescent="0.2">
      <c r="A88" s="311"/>
      <c r="B88" s="57" t="s">
        <v>26</v>
      </c>
      <c r="C88" s="245" t="str">
        <f>IF(OR(TOTAL!C88="",TOTAL!C88=0),"",TOTAL!C88/TOTAL!$C$6*'Vîrsta 1-2 ani'!$C$6)</f>
        <v/>
      </c>
      <c r="D88" s="245" t="str">
        <f>IF(OR(TOTAL!D88="",TOTAL!D88=0),"",TOTAL!D88/TOTAL!$C$6*'Vîrsta 1-2 ani'!$C$6)</f>
        <v/>
      </c>
      <c r="E88" s="245" t="str">
        <f>IF(OR(TOTAL!E88="",TOTAL!E88=0),"",TOTAL!E88/TOTAL!$C$6*'Vîrsta 1-2 ani'!$C$6)</f>
        <v/>
      </c>
      <c r="F88" s="245" t="str">
        <f>IF(OR(TOTAL!F88="",TOTAL!F88=0),"",TOTAL!F88/TOTAL!$C$6*'Vîrsta 1-2 ani'!$C$6)</f>
        <v/>
      </c>
      <c r="G88" s="245" t="str">
        <f>IF(OR(TOTAL!G88="",TOTAL!G88=0),"",TOTAL!G88/TOTAL!$C$6*'Vîrsta 1-2 ani'!$C$6)</f>
        <v/>
      </c>
      <c r="H88" s="245" t="str">
        <f>IF(OR(TOTAL!H88="",TOTAL!H88=0),"",TOTAL!H88/TOTAL!$C$6*'Vîrsta 1-2 ani'!$C$6)</f>
        <v/>
      </c>
      <c r="I88" s="245">
        <f>IF(OR(TOTAL!I88="",TOTAL!I88=0),"",TOTAL!I88/TOTAL!$C$6*'Vîrsta 1-2 ani'!$C$6)</f>
        <v>0.25882352941176467</v>
      </c>
      <c r="J88" s="245" t="str">
        <f>IF(OR(TOTAL!J88="",TOTAL!J88=0),"",TOTAL!J88/TOTAL!$C$6*'Vîrsta 1-2 ani'!$C$6)</f>
        <v/>
      </c>
      <c r="K88" s="245" t="str">
        <f>IF(OR(TOTAL!K88="",TOTAL!K88=0),"",TOTAL!K88/TOTAL!$C$6*'Vîrsta 1-2 ani'!$C$6)</f>
        <v/>
      </c>
      <c r="L88" s="245" t="str">
        <f>IF(OR(TOTAL!L88="",TOTAL!L88=0),"",TOTAL!L88/TOTAL!$C$6*'Vîrsta 1-2 ani'!$C$6)</f>
        <v/>
      </c>
      <c r="M88" s="245" t="str">
        <f>IF(OR(TOTAL!M88="",TOTAL!M88=0),"",TOTAL!M88/TOTAL!$C$6*'Vîrsta 1-2 ani'!$C$6)</f>
        <v/>
      </c>
      <c r="N88" s="245" t="str">
        <f>IF(OR(TOTAL!N88="",TOTAL!N88=0),"",TOTAL!N88/TOTAL!$C$6*'Vîrsta 1-2 ani'!$C$6)</f>
        <v/>
      </c>
      <c r="O88" s="245" t="str">
        <f>IF(OR(TOTAL!O88="",TOTAL!O88=0),"",TOTAL!O88/TOTAL!$C$6*'Vîrsta 1-2 ani'!$C$6)</f>
        <v/>
      </c>
      <c r="P88" s="245" t="str">
        <f>IF(OR(TOTAL!P88="",TOTAL!P88=0),"",TOTAL!P88/TOTAL!$C$6*'Vîrsta 1-2 ani'!$C$6)</f>
        <v/>
      </c>
      <c r="Q88" s="245" t="str">
        <f>IF(OR(TOTAL!Q88="",TOTAL!Q88=0),"",TOTAL!Q88/TOTAL!$C$6*'Vîrsta 1-2 ani'!$C$6)</f>
        <v/>
      </c>
      <c r="R88" s="245" t="str">
        <f>IF(OR(TOTAL!R88="",TOTAL!R88=0),"",TOTAL!R88/TOTAL!$C$6*'Vîrsta 1-2 ani'!$C$6)</f>
        <v/>
      </c>
      <c r="S88" s="245">
        <f>IF(OR(TOTAL!S88="",TOTAL!S88=0),"",TOTAL!S88/TOTAL!$C$6*'Vîrsta 1-2 ani'!$C$6)</f>
        <v>0.23078431372549019</v>
      </c>
      <c r="T88" s="245" t="str">
        <f>IF(OR(TOTAL!T88="",TOTAL!T88=0),"",TOTAL!T88/TOTAL!$C$6*'Vîrsta 1-2 ani'!$C$6)</f>
        <v/>
      </c>
      <c r="U88" s="245" t="str">
        <f>IF(OR(TOTAL!U88="",TOTAL!U88=0),"",TOTAL!U88/TOTAL!$C$6*'Vîrsta 1-2 ani'!$C$6)</f>
        <v/>
      </c>
      <c r="V88" s="245" t="str">
        <f>IF(OR(TOTAL!V88="",TOTAL!V88=0),"",TOTAL!V88/TOTAL!$C$6*'Vîrsta 1-2 ani'!$C$6)</f>
        <v/>
      </c>
      <c r="W88" s="245" t="str">
        <f>IF(OR(TOTAL!W88="",TOTAL!W88=0),"",TOTAL!W88/TOTAL!$C$6*'Vîrsta 1-2 ani'!$C$6)</f>
        <v/>
      </c>
      <c r="X88" s="245" t="str">
        <f>IF(OR(TOTAL!X88="",TOTAL!X88=0),"",TOTAL!X88/TOTAL!$C$6*'Vîrsta 1-2 ani'!$C$6)</f>
        <v/>
      </c>
      <c r="Y88" s="245" t="str">
        <f>IF(OR(TOTAL!Y88="",TOTAL!Y88=0),"",TOTAL!Y88/TOTAL!$C$6*'Vîrsta 1-2 ani'!$C$6)</f>
        <v/>
      </c>
      <c r="Z88" s="11">
        <f t="shared" si="39"/>
        <v>0.48960784313725486</v>
      </c>
      <c r="AA88" s="11">
        <f t="shared" si="31"/>
        <v>2.3883309421329502</v>
      </c>
      <c r="AB88" s="11">
        <f t="shared" si="22"/>
        <v>2.3763892874222856</v>
      </c>
      <c r="AC88" s="7">
        <v>0.5</v>
      </c>
      <c r="AD88" s="97">
        <f t="shared" ref="AD88:AD91" si="40">IFERROR(IF($AB88=0,"",$AB88*AE88),"")</f>
        <v>0.52280564323290279</v>
      </c>
      <c r="AE88" s="98">
        <v>0.22</v>
      </c>
      <c r="AF88" s="97">
        <f t="shared" ref="AF88:AF91" si="41">IFERROR(IF($AB88=0,"",$AB88*AG88),"")</f>
        <v>2.3763892874222856E-2</v>
      </c>
      <c r="AG88" s="98">
        <v>0.01</v>
      </c>
      <c r="AH88" s="97">
        <f t="shared" ref="AH88:AH91" si="42">IFERROR(IF($AB88=0,"",$AB88*AI88),"")</f>
        <v>1.2832502152080343</v>
      </c>
      <c r="AI88" s="98">
        <v>0.54</v>
      </c>
      <c r="AJ88" s="97">
        <f t="shared" ref="AJ88:AJ104" si="43">IFERROR(IF($AB88=0,"",$AB88*AK88),"")</f>
        <v>7.2004595408895247</v>
      </c>
      <c r="AK88" s="126">
        <v>3.03</v>
      </c>
      <c r="AL88" s="202"/>
      <c r="AM88" s="80"/>
      <c r="AN88" s="150"/>
      <c r="AO88" s="66"/>
    </row>
    <row r="89" spans="1:41" s="31" customFormat="1" ht="17" x14ac:dyDescent="0.2">
      <c r="A89" s="311"/>
      <c r="B89" s="60" t="s">
        <v>59</v>
      </c>
      <c r="C89" s="245" t="str">
        <f>IF(OR(TOTAL!C89="",TOTAL!C89=0),"",TOTAL!C89/TOTAL!$C$6*'Vîrsta 1-2 ani'!$C$6)</f>
        <v/>
      </c>
      <c r="D89" s="245" t="str">
        <f>IF(OR(TOTAL!D89="",TOTAL!D89=0),"",TOTAL!D89/TOTAL!$C$6*'Vîrsta 1-2 ani'!$C$6)</f>
        <v/>
      </c>
      <c r="E89" s="245" t="str">
        <f>IF(OR(TOTAL!E89="",TOTAL!E89=0),"",TOTAL!E89/TOTAL!$C$6*'Vîrsta 1-2 ani'!$C$6)</f>
        <v/>
      </c>
      <c r="F89" s="245" t="str">
        <f>IF(OR(TOTAL!F89="",TOTAL!F89=0),"",TOTAL!F89/TOTAL!$C$6*'Vîrsta 1-2 ani'!$C$6)</f>
        <v/>
      </c>
      <c r="G89" s="245" t="str">
        <f>IF(OR(TOTAL!G89="",TOTAL!G89=0),"",TOTAL!G89/TOTAL!$C$6*'Vîrsta 1-2 ani'!$C$6)</f>
        <v/>
      </c>
      <c r="H89" s="245" t="str">
        <f>IF(OR(TOTAL!H89="",TOTAL!H89=0),"",TOTAL!H89/TOTAL!$C$6*'Vîrsta 1-2 ani'!$C$6)</f>
        <v/>
      </c>
      <c r="I89" s="245" t="str">
        <f>IF(OR(TOTAL!I89="",TOTAL!I89=0),"",TOTAL!I89/TOTAL!$C$6*'Vîrsta 1-2 ani'!$C$6)</f>
        <v/>
      </c>
      <c r="J89" s="245" t="str">
        <f>IF(OR(TOTAL!J89="",TOTAL!J89=0),"",TOTAL!J89/TOTAL!$C$6*'Vîrsta 1-2 ani'!$C$6)</f>
        <v/>
      </c>
      <c r="K89" s="245" t="str">
        <f>IF(OR(TOTAL!K89="",TOTAL!K89=0),"",TOTAL!K89/TOTAL!$C$6*'Vîrsta 1-2 ani'!$C$6)</f>
        <v/>
      </c>
      <c r="L89" s="245" t="str">
        <f>IF(OR(TOTAL!L89="",TOTAL!L89=0),"",TOTAL!L89/TOTAL!$C$6*'Vîrsta 1-2 ani'!$C$6)</f>
        <v/>
      </c>
      <c r="M89" s="245" t="str">
        <f>IF(OR(TOTAL!M89="",TOTAL!M89=0),"",TOTAL!M89/TOTAL!$C$6*'Vîrsta 1-2 ani'!$C$6)</f>
        <v/>
      </c>
      <c r="N89" s="245" t="str">
        <f>IF(OR(TOTAL!N89="",TOTAL!N89=0),"",TOTAL!N89/TOTAL!$C$6*'Vîrsta 1-2 ani'!$C$6)</f>
        <v/>
      </c>
      <c r="O89" s="245" t="str">
        <f>IF(OR(TOTAL!O89="",TOTAL!O89=0),"",TOTAL!O89/TOTAL!$C$6*'Vîrsta 1-2 ani'!$C$6)</f>
        <v/>
      </c>
      <c r="P89" s="245" t="str">
        <f>IF(OR(TOTAL!P89="",TOTAL!P89=0),"",TOTAL!P89/TOTAL!$C$6*'Vîrsta 1-2 ani'!$C$6)</f>
        <v/>
      </c>
      <c r="Q89" s="245" t="str">
        <f>IF(OR(TOTAL!Q89="",TOTAL!Q89=0),"",TOTAL!Q89/TOTAL!$C$6*'Vîrsta 1-2 ani'!$C$6)</f>
        <v/>
      </c>
      <c r="R89" s="245" t="str">
        <f>IF(OR(TOTAL!R89="",TOTAL!R89=0),"",TOTAL!R89/TOTAL!$C$6*'Vîrsta 1-2 ani'!$C$6)</f>
        <v/>
      </c>
      <c r="S89" s="245" t="str">
        <f>IF(OR(TOTAL!S89="",TOTAL!S89=0),"",TOTAL!S89/TOTAL!$C$6*'Vîrsta 1-2 ani'!$C$6)</f>
        <v/>
      </c>
      <c r="T89" s="245" t="str">
        <f>IF(OR(TOTAL!T89="",TOTAL!T89=0),"",TOTAL!T89/TOTAL!$C$6*'Vîrsta 1-2 ani'!$C$6)</f>
        <v/>
      </c>
      <c r="U89" s="245" t="str">
        <f>IF(OR(TOTAL!U89="",TOTAL!U89=0),"",TOTAL!U89/TOTAL!$C$6*'Vîrsta 1-2 ani'!$C$6)</f>
        <v/>
      </c>
      <c r="V89" s="245" t="str">
        <f>IF(OR(TOTAL!V89="",TOTAL!V89=0),"",TOTAL!V89/TOTAL!$C$6*'Vîrsta 1-2 ani'!$C$6)</f>
        <v/>
      </c>
      <c r="W89" s="245" t="str">
        <f>IF(OR(TOTAL!W89="",TOTAL!W89=0),"",TOTAL!W89/TOTAL!$C$6*'Vîrsta 1-2 ani'!$C$6)</f>
        <v/>
      </c>
      <c r="X89" s="245" t="str">
        <f>IF(OR(TOTAL!X89="",TOTAL!X89=0),"",TOTAL!X89/TOTAL!$C$6*'Vîrsta 1-2 ani'!$C$6)</f>
        <v/>
      </c>
      <c r="Y89" s="245" t="str">
        <f>IF(OR(TOTAL!Y89="",TOTAL!Y89=0),"",TOTAL!Y89/TOTAL!$C$6*'Vîrsta 1-2 ani'!$C$6)</f>
        <v/>
      </c>
      <c r="Z89" s="11">
        <f t="shared" si="39"/>
        <v>0</v>
      </c>
      <c r="AA89" s="11">
        <f t="shared" si="31"/>
        <v>0</v>
      </c>
      <c r="AB89" s="11" t="str">
        <f t="shared" si="22"/>
        <v/>
      </c>
      <c r="AC89" s="7">
        <v>1.3</v>
      </c>
      <c r="AD89" s="97" t="str">
        <f t="shared" si="40"/>
        <v/>
      </c>
      <c r="AE89" s="98">
        <v>0.09</v>
      </c>
      <c r="AF89" s="97" t="str">
        <f t="shared" si="41"/>
        <v/>
      </c>
      <c r="AG89" s="98">
        <v>4.0000000000000001E-3</v>
      </c>
      <c r="AH89" s="97" t="str">
        <f t="shared" si="42"/>
        <v/>
      </c>
      <c r="AI89" s="98">
        <v>0.20100000000000001</v>
      </c>
      <c r="AJ89" s="97" t="str">
        <f t="shared" si="43"/>
        <v/>
      </c>
      <c r="AK89" s="126">
        <v>1.1599999999999999</v>
      </c>
      <c r="AL89" s="202"/>
      <c r="AM89" s="80"/>
      <c r="AN89" s="150"/>
      <c r="AO89" s="66"/>
    </row>
    <row r="90" spans="1:41" s="31" customFormat="1" ht="17" x14ac:dyDescent="0.2">
      <c r="A90" s="311"/>
      <c r="B90" s="60" t="s">
        <v>101</v>
      </c>
      <c r="C90" s="245" t="str">
        <f>IF(OR(TOTAL!C90="",TOTAL!C90=0),"",TOTAL!C90/TOTAL!$C$6*'Vîrsta 1-2 ani'!$C$6)</f>
        <v/>
      </c>
      <c r="D90" s="245" t="str">
        <f>IF(OR(TOTAL!D90="",TOTAL!D90=0),"",TOTAL!D90/TOTAL!$C$6*'Vîrsta 1-2 ani'!$C$6)</f>
        <v/>
      </c>
      <c r="E90" s="245" t="str">
        <f>IF(OR(TOTAL!E90="",TOTAL!E90=0),"",TOTAL!E90/TOTAL!$C$6*'Vîrsta 1-2 ani'!$C$6)</f>
        <v/>
      </c>
      <c r="F90" s="245" t="str">
        <f>IF(OR(TOTAL!F90="",TOTAL!F90=0),"",TOTAL!F90/TOTAL!$C$6*'Vîrsta 1-2 ani'!$C$6)</f>
        <v/>
      </c>
      <c r="G90" s="245" t="str">
        <f>IF(OR(TOTAL!G90="",TOTAL!G90=0),"",TOTAL!G90/TOTAL!$C$6*'Vîrsta 1-2 ani'!$C$6)</f>
        <v/>
      </c>
      <c r="H90" s="245" t="str">
        <f>IF(OR(TOTAL!H90="",TOTAL!H90=0),"",TOTAL!H90/TOTAL!$C$6*'Vîrsta 1-2 ani'!$C$6)</f>
        <v/>
      </c>
      <c r="I90" s="245" t="str">
        <f>IF(OR(TOTAL!I90="",TOTAL!I90=0),"",TOTAL!I90/TOTAL!$C$6*'Vîrsta 1-2 ani'!$C$6)</f>
        <v/>
      </c>
      <c r="J90" s="245" t="str">
        <f>IF(OR(TOTAL!J90="",TOTAL!J90=0),"",TOTAL!J90/TOTAL!$C$6*'Vîrsta 1-2 ani'!$C$6)</f>
        <v/>
      </c>
      <c r="K90" s="245" t="str">
        <f>IF(OR(TOTAL!K90="",TOTAL!K90=0),"",TOTAL!K90/TOTAL!$C$6*'Vîrsta 1-2 ani'!$C$6)</f>
        <v/>
      </c>
      <c r="L90" s="245" t="str">
        <f>IF(OR(TOTAL!L90="",TOTAL!L90=0),"",TOTAL!L90/TOTAL!$C$6*'Vîrsta 1-2 ani'!$C$6)</f>
        <v/>
      </c>
      <c r="M90" s="245" t="str">
        <f>IF(OR(TOTAL!M90="",TOTAL!M90=0),"",TOTAL!M90/TOTAL!$C$6*'Vîrsta 1-2 ani'!$C$6)</f>
        <v/>
      </c>
      <c r="N90" s="245" t="str">
        <f>IF(OR(TOTAL!N90="",TOTAL!N90=0),"",TOTAL!N90/TOTAL!$C$6*'Vîrsta 1-2 ani'!$C$6)</f>
        <v/>
      </c>
      <c r="O90" s="245" t="str">
        <f>IF(OR(TOTAL!O90="",TOTAL!O90=0),"",TOTAL!O90/TOTAL!$C$6*'Vîrsta 1-2 ani'!$C$6)</f>
        <v/>
      </c>
      <c r="P90" s="245" t="str">
        <f>IF(OR(TOTAL!P90="",TOTAL!P90=0),"",TOTAL!P90/TOTAL!$C$6*'Vîrsta 1-2 ani'!$C$6)</f>
        <v/>
      </c>
      <c r="Q90" s="245" t="str">
        <f>IF(OR(TOTAL!Q90="",TOTAL!Q90=0),"",TOTAL!Q90/TOTAL!$C$6*'Vîrsta 1-2 ani'!$C$6)</f>
        <v/>
      </c>
      <c r="R90" s="245" t="str">
        <f>IF(OR(TOTAL!R90="",TOTAL!R90=0),"",TOTAL!R90/TOTAL!$C$6*'Vîrsta 1-2 ani'!$C$6)</f>
        <v/>
      </c>
      <c r="S90" s="245" t="str">
        <f>IF(OR(TOTAL!S90="",TOTAL!S90=0),"",TOTAL!S90/TOTAL!$C$6*'Vîrsta 1-2 ani'!$C$6)</f>
        <v/>
      </c>
      <c r="T90" s="245" t="str">
        <f>IF(OR(TOTAL!T90="",TOTAL!T90=0),"",TOTAL!T90/TOTAL!$C$6*'Vîrsta 1-2 ani'!$C$6)</f>
        <v/>
      </c>
      <c r="U90" s="245" t="str">
        <f>IF(OR(TOTAL!U90="",TOTAL!U90=0),"",TOTAL!U90/TOTAL!$C$6*'Vîrsta 1-2 ani'!$C$6)</f>
        <v/>
      </c>
      <c r="V90" s="245" t="str">
        <f>IF(OR(TOTAL!V90="",TOTAL!V90=0),"",TOTAL!V90/TOTAL!$C$6*'Vîrsta 1-2 ani'!$C$6)</f>
        <v/>
      </c>
      <c r="W90" s="245" t="str">
        <f>IF(OR(TOTAL!W90="",TOTAL!W90=0),"",TOTAL!W90/TOTAL!$C$6*'Vîrsta 1-2 ani'!$C$6)</f>
        <v/>
      </c>
      <c r="X90" s="245" t="str">
        <f>IF(OR(TOTAL!X90="",TOTAL!X90=0),"",TOTAL!X90/TOTAL!$C$6*'Vîrsta 1-2 ani'!$C$6)</f>
        <v/>
      </c>
      <c r="Y90" s="245" t="str">
        <f>IF(OR(TOTAL!Y90="",TOTAL!Y90=0),"",TOTAL!Y90/TOTAL!$C$6*'Vîrsta 1-2 ani'!$C$6)</f>
        <v/>
      </c>
      <c r="Z90" s="11">
        <f t="shared" si="39"/>
        <v>0</v>
      </c>
      <c r="AA90" s="11">
        <f t="shared" si="31"/>
        <v>0</v>
      </c>
      <c r="AB90" s="11" t="str">
        <f t="shared" si="22"/>
        <v/>
      </c>
      <c r="AC90" s="7">
        <v>1.3</v>
      </c>
      <c r="AD90" s="97" t="str">
        <f t="shared" si="40"/>
        <v/>
      </c>
      <c r="AE90" s="98">
        <v>0.193</v>
      </c>
      <c r="AF90" s="97" t="str">
        <f t="shared" si="41"/>
        <v/>
      </c>
      <c r="AG90" s="98">
        <v>6.0400000000000002E-2</v>
      </c>
      <c r="AH90" s="97" t="str">
        <f t="shared" si="42"/>
        <v/>
      </c>
      <c r="AI90" s="98">
        <v>0.60650000000000004</v>
      </c>
      <c r="AJ90" s="97" t="str">
        <f t="shared" si="43"/>
        <v/>
      </c>
      <c r="AK90" s="126">
        <v>3.64</v>
      </c>
      <c r="AL90" s="202"/>
      <c r="AM90" s="80"/>
      <c r="AN90" s="150"/>
      <c r="AO90" s="66"/>
    </row>
    <row r="91" spans="1:41" s="31" customFormat="1" ht="17" x14ac:dyDescent="0.2">
      <c r="A91" s="312"/>
      <c r="B91" s="61" t="s">
        <v>46</v>
      </c>
      <c r="C91" s="245" t="str">
        <f>IF(OR(TOTAL!C91="",TOTAL!C91=0),"",TOTAL!C91/TOTAL!$C$6*'Vîrsta 1-2 ani'!$C$6)</f>
        <v/>
      </c>
      <c r="D91" s="245">
        <f>IF(OR(TOTAL!D91="",TOTAL!D91=0),"",TOTAL!D91/TOTAL!$C$6*'Vîrsta 1-2 ani'!$C$6)</f>
        <v>0.28901960784313729</v>
      </c>
      <c r="E91" s="245">
        <f>IF(OR(TOTAL!E91="",TOTAL!E91=0),"",TOTAL!E91/TOTAL!$C$6*'Vîrsta 1-2 ani'!$C$6)</f>
        <v>0.14450980392156865</v>
      </c>
      <c r="F91" s="245" t="str">
        <f>IF(OR(TOTAL!F91="",TOTAL!F91=0),"",TOTAL!F91/TOTAL!$C$6*'Vîrsta 1-2 ani'!$C$6)</f>
        <v/>
      </c>
      <c r="G91" s="245" t="str">
        <f>IF(OR(TOTAL!G91="",TOTAL!G91=0),"",TOTAL!G91/TOTAL!$C$6*'Vîrsta 1-2 ani'!$C$6)</f>
        <v/>
      </c>
      <c r="H91" s="245" t="str">
        <f>IF(OR(TOTAL!H91="",TOTAL!H91=0),"",TOTAL!H91/TOTAL!$C$6*'Vîrsta 1-2 ani'!$C$6)</f>
        <v/>
      </c>
      <c r="I91" s="245" t="str">
        <f>IF(OR(TOTAL!I91="",TOTAL!I91=0),"",TOTAL!I91/TOTAL!$C$6*'Vîrsta 1-2 ani'!$C$6)</f>
        <v/>
      </c>
      <c r="J91" s="245">
        <f>IF(OR(TOTAL!J91="",TOTAL!J91=0),"",TOTAL!J91/TOTAL!$C$6*'Vîrsta 1-2 ani'!$C$6)</f>
        <v>0.14450980392156865</v>
      </c>
      <c r="K91" s="245" t="str">
        <f>IF(OR(TOTAL!K91="",TOTAL!K91=0),"",TOTAL!K91/TOTAL!$C$6*'Vîrsta 1-2 ani'!$C$6)</f>
        <v/>
      </c>
      <c r="L91" s="245" t="str">
        <f>IF(OR(TOTAL!L91="",TOTAL!L91=0),"",TOTAL!L91/TOTAL!$C$6*'Vîrsta 1-2 ani'!$C$6)</f>
        <v/>
      </c>
      <c r="M91" s="245" t="str">
        <f>IF(OR(TOTAL!M91="",TOTAL!M91=0),"",TOTAL!M91/TOTAL!$C$6*'Vîrsta 1-2 ani'!$C$6)</f>
        <v/>
      </c>
      <c r="N91" s="245" t="str">
        <f>IF(OR(TOTAL!N91="",TOTAL!N91=0),"",TOTAL!N91/TOTAL!$C$6*'Vîrsta 1-2 ani'!$C$6)</f>
        <v/>
      </c>
      <c r="O91" s="245">
        <f>IF(OR(TOTAL!O91="",TOTAL!O91=0),"",TOTAL!O91/TOTAL!$C$6*'Vîrsta 1-2 ani'!$C$6)</f>
        <v>0.14450980392156865</v>
      </c>
      <c r="P91" s="245" t="str">
        <f>IF(OR(TOTAL!P91="",TOTAL!P91=0),"",TOTAL!P91/TOTAL!$C$6*'Vîrsta 1-2 ani'!$C$6)</f>
        <v/>
      </c>
      <c r="Q91" s="245" t="str">
        <f>IF(OR(TOTAL!Q91="",TOTAL!Q91=0),"",TOTAL!Q91/TOTAL!$C$6*'Vîrsta 1-2 ani'!$C$6)</f>
        <v/>
      </c>
      <c r="R91" s="245" t="str">
        <f>IF(OR(TOTAL!R91="",TOTAL!R91=0),"",TOTAL!R91/TOTAL!$C$6*'Vîrsta 1-2 ani'!$C$6)</f>
        <v/>
      </c>
      <c r="S91" s="245" t="str">
        <f>IF(OR(TOTAL!S91="",TOTAL!S91=0),"",TOTAL!S91/TOTAL!$C$6*'Vîrsta 1-2 ani'!$C$6)</f>
        <v/>
      </c>
      <c r="T91" s="245">
        <f>IF(OR(TOTAL!T91="",TOTAL!T91=0),"",TOTAL!T91/TOTAL!$C$6*'Vîrsta 1-2 ani'!$C$6)</f>
        <v>0.14450980392156865</v>
      </c>
      <c r="U91" s="245" t="str">
        <f>IF(OR(TOTAL!U91="",TOTAL!U91=0),"",TOTAL!U91/TOTAL!$C$6*'Vîrsta 1-2 ani'!$C$6)</f>
        <v/>
      </c>
      <c r="V91" s="245" t="str">
        <f>IF(OR(TOTAL!V91="",TOTAL!V91=0),"",TOTAL!V91/TOTAL!$C$6*'Vîrsta 1-2 ani'!$C$6)</f>
        <v/>
      </c>
      <c r="W91" s="245" t="str">
        <f>IF(OR(TOTAL!W91="",TOTAL!W91=0),"",TOTAL!W91/TOTAL!$C$6*'Vîrsta 1-2 ani'!$C$6)</f>
        <v/>
      </c>
      <c r="X91" s="245" t="str">
        <f>IF(OR(TOTAL!X91="",TOTAL!X91=0),"",TOTAL!X91/TOTAL!$C$6*'Vîrsta 1-2 ani'!$C$6)</f>
        <v/>
      </c>
      <c r="Y91" s="245" t="str">
        <f>IF(OR(TOTAL!Y91="",TOTAL!Y91=0),"",TOTAL!Y91/TOTAL!$C$6*'Vîrsta 1-2 ani'!$C$6)</f>
        <v/>
      </c>
      <c r="Z91" s="11">
        <f t="shared" si="39"/>
        <v>0.86705882352941188</v>
      </c>
      <c r="AA91" s="11">
        <f t="shared" si="31"/>
        <v>4.2295552367288378</v>
      </c>
      <c r="AB91" s="11">
        <f t="shared" si="22"/>
        <v>4.2295552367288378</v>
      </c>
      <c r="AC91" s="7"/>
      <c r="AD91" s="97">
        <f t="shared" si="40"/>
        <v>0.2114777618364419</v>
      </c>
      <c r="AE91" s="98">
        <v>0.05</v>
      </c>
      <c r="AF91" s="97">
        <f t="shared" si="41"/>
        <v>8.4591104734576764E-3</v>
      </c>
      <c r="AG91" s="98">
        <v>2E-3</v>
      </c>
      <c r="AH91" s="97">
        <f t="shared" si="42"/>
        <v>0.54984218077474889</v>
      </c>
      <c r="AI91" s="98">
        <v>0.13</v>
      </c>
      <c r="AJ91" s="97">
        <f t="shared" si="43"/>
        <v>1.6918220946915352</v>
      </c>
      <c r="AK91" s="126">
        <v>0.4</v>
      </c>
      <c r="AL91" s="203"/>
      <c r="AM91" s="151"/>
      <c r="AN91" s="152"/>
      <c r="AO91" s="66"/>
    </row>
    <row r="92" spans="1:41" ht="53.25" customHeight="1" x14ac:dyDescent="0.2">
      <c r="A92" s="238">
        <v>10</v>
      </c>
      <c r="B92" s="68" t="s">
        <v>11</v>
      </c>
      <c r="C92" s="69" t="str">
        <f>IF(OR(TOTAL!C92="",TOTAL!C92=0),"",((TOTAL!C92-('Vîrsta 3-4 ani'!$C$6*0)-('Vîrsta 5-7 ani'!$C$6*0.0016))/TOTAL!$C$6)*$C$6)</f>
        <v/>
      </c>
      <c r="D92" s="69">
        <f>IF(OR(TOTAL!D92="",TOTAL!D92=0),"",((TOTAL!D92-('Vîrsta 3-4 ani'!$C$6*0)-('Vîrsta 5-7 ani'!$C$6*0.0016))/TOTAL!$C$6)*$C$6)</f>
        <v>5.435294117647059E-2</v>
      </c>
      <c r="E92" s="69">
        <f>IF(OR(TOTAL!E92="",TOTAL!E92=0),"",((TOTAL!E92-('Vîrsta 3-4 ani'!$C$6*0)-('Vîrsta 5-7 ani'!$C$6*0.0016))/TOTAL!$C$6)*$C$6)</f>
        <v>6.7294117647058824E-2</v>
      </c>
      <c r="F92" s="69">
        <f>IF(OR(TOTAL!F92="",TOTAL!F92=0),"",((TOTAL!F92-('Vîrsta 3-4 ani'!$C$6*0)-('Vîrsta 5-7 ani'!$C$6*0.0016))/TOTAL!$C$6)*$C$6)</f>
        <v>4.5725490196078439E-2</v>
      </c>
      <c r="G92" s="69" t="str">
        <f>IF(OR(TOTAL!G92="",TOTAL!G92=0),"",((TOTAL!G92-('Vîrsta 3-4 ani'!$C$6*0)-('Vîrsta 5-7 ani'!$C$6*0.0016))/TOTAL!$C$6)*$C$6)</f>
        <v/>
      </c>
      <c r="H92" s="69" t="str">
        <f>IF(OR(TOTAL!H92="",TOTAL!H92=0),"",((TOTAL!H92-('Vîrsta 3-4 ani'!$C$6*0)-('Vîrsta 5-7 ani'!$C$6*0.0016))/TOTAL!$C$6)*$C$6)</f>
        <v/>
      </c>
      <c r="I92" s="69">
        <f>IF(OR(TOTAL!I92="",TOTAL!I92=0),"",((TOTAL!I92-('Vîrsta 3-4 ani'!$C$6*0)-('Vîrsta 5-7 ani'!$C$6*0.0016))/TOTAL!$C$6)*$C$6)</f>
        <v>5.435294117647059E-2</v>
      </c>
      <c r="J92" s="69">
        <f>IF(OR(TOTAL!J92="",TOTAL!J92=0),"",((TOTAL!J92-('Vîrsta 3-4 ani'!$C$6*0)-('Vîrsta 5-7 ani'!$C$6*0.0016))/TOTAL!$C$6)*$C$6)</f>
        <v>8.454901960784314E-2</v>
      </c>
      <c r="K92" s="69">
        <f>IF(OR(TOTAL!K92="",TOTAL!K92=0),"",((TOTAL!K92-('Vîrsta 3-4 ani'!$C$6*0)-('Vîrsta 5-7 ani'!$C$6*0.0016))/TOTAL!$C$6)*$C$6)</f>
        <v>4.3568627450980391E-2</v>
      </c>
      <c r="L92" s="69">
        <f>IF(OR(TOTAL!L92="",TOTAL!L92=0),"",((TOTAL!L92-('Vîrsta 3-4 ani'!$C$6*0)-('Vîrsta 5-7 ani'!$C$6*0.0016))/TOTAL!$C$6)*$C$6)</f>
        <v>8.0235294117647057E-2</v>
      </c>
      <c r="M92" s="69">
        <f>IF(OR(TOTAL!M92="",TOTAL!M92=0),"",((TOTAL!M92-('Vîrsta 3-4 ani'!$C$6*0)-('Vîrsta 5-7 ani'!$C$6*0.0016))/TOTAL!$C$6)*$C$6)</f>
        <v>0.1039607843137255</v>
      </c>
      <c r="N92" s="69" t="str">
        <f>IF(OR(TOTAL!N92="",TOTAL!N92=0),"",((TOTAL!N92-('Vîrsta 3-4 ani'!$C$6*0)-('Vîrsta 5-7 ani'!$C$6*0.0016))/TOTAL!$C$6)*$C$6)</f>
        <v/>
      </c>
      <c r="O92" s="69">
        <f>IF(OR(TOTAL!O92="",TOTAL!O92=0),"",((TOTAL!O92-('Vîrsta 3-4 ani'!$C$6*0)-('Vîrsta 5-7 ani'!$C$6*0.0016))/TOTAL!$C$6)*$C$6)</f>
        <v>3.7098039215686274E-2</v>
      </c>
      <c r="P92" s="69" t="str">
        <f>IF(OR(TOTAL!P92="",TOTAL!P92=0),"",((TOTAL!P92-('Vîrsta 3-4 ani'!$C$6*0)-('Vîrsta 5-7 ani'!$C$6*0.0016))/TOTAL!$C$6)*$C$6)</f>
        <v/>
      </c>
      <c r="Q92" s="69" t="str">
        <f>IF(OR(TOTAL!Q92="",TOTAL!Q92=0),"",((TOTAL!Q92-('Vîrsta 3-4 ani'!$C$6*0)-('Vîrsta 5-7 ani'!$C$6*0.0016))/TOTAL!$C$6)*$C$6)</f>
        <v/>
      </c>
      <c r="R92" s="69" t="str">
        <f>IF(OR(TOTAL!R92="",TOTAL!R92=0),"",((TOTAL!R92-('Vîrsta 3-4 ani'!$C$6*0)-('Vîrsta 5-7 ani'!$C$6*0.0016))/TOTAL!$C$6)*$C$6)</f>
        <v/>
      </c>
      <c r="S92" s="69" t="str">
        <f>IF(OR(TOTAL!S92="",TOTAL!S92=0),"",((TOTAL!S92-('Vîrsta 3-4 ani'!$C$6*0)-('Vîrsta 5-7 ani'!$C$6*0.0016))/TOTAL!$C$6)*$C$6)</f>
        <v/>
      </c>
      <c r="T92" s="69">
        <f>IF(OR(TOTAL!T92="",TOTAL!T92=0),"",((TOTAL!T92-('Vîrsta 3-4 ani'!$C$6*0)-('Vîrsta 5-7 ani'!$C$6*0.0016))/TOTAL!$C$6)*$C$6)</f>
        <v>3.7098039215686274E-2</v>
      </c>
      <c r="U92" s="69">
        <f>IF(OR(TOTAL!U92="",TOTAL!U92=0),"",((TOTAL!U92-('Vîrsta 3-4 ani'!$C$6*0)-('Vîrsta 5-7 ani'!$C$6*0.0016))/TOTAL!$C$6)*$C$6)</f>
        <v>0.13200000000000001</v>
      </c>
      <c r="V92" s="69" t="str">
        <f>IF(OR(TOTAL!V92="",TOTAL!V92=0),"",((TOTAL!V92-('Vîrsta 3-4 ani'!$C$6*0)-('Vîrsta 5-7 ani'!$C$6*0.0016))/TOTAL!$C$6)*$C$6)</f>
        <v/>
      </c>
      <c r="W92" s="69">
        <f>IF(OR(TOTAL!W92="",TOTAL!W92=0),"",((TOTAL!W92-('Vîrsta 3-4 ani'!$C$6*0)-('Vîrsta 5-7 ani'!$C$6*0.0016))/TOTAL!$C$6)*$C$6)</f>
        <v>3.7098039215686274E-2</v>
      </c>
      <c r="X92" s="69" t="str">
        <f>IF(OR(TOTAL!X92="",TOTAL!X92=0),"",((TOTAL!X92-('Vîrsta 3-4 ani'!$C$6*0)-('Vîrsta 5-7 ani'!$C$6*0.0016))/TOTAL!$C$6)*$C$6)</f>
        <v/>
      </c>
      <c r="Y92" s="69" t="str">
        <f>IF(OR(TOTAL!Y92="",TOTAL!Y92=0),"",((TOTAL!Y92-('Vîrsta 3-4 ani'!$C$6*0)-('Vîrsta 5-7 ani'!$C$6*0.0016))/TOTAL!$C$6)*$C$6)</f>
        <v/>
      </c>
      <c r="Z92" s="10">
        <f t="shared" si="39"/>
        <v>0.77733333333333343</v>
      </c>
      <c r="AA92" s="10">
        <f t="shared" si="31"/>
        <v>3.7918699186991871</v>
      </c>
      <c r="AB92" s="10">
        <f t="shared" si="22"/>
        <v>3.7918699186991871</v>
      </c>
      <c r="AC92" s="4">
        <v>0</v>
      </c>
      <c r="AD92" s="90">
        <f>IFERROR(IF($AB92=0,"",$AB92*AE92),"")</f>
        <v>0.75837398373983744</v>
      </c>
      <c r="AE92" s="91">
        <v>0.2</v>
      </c>
      <c r="AF92" s="90">
        <f>IFERROR(IF($AB92=0,"",$AB92*AG92),"")</f>
        <v>2.6543089430894309</v>
      </c>
      <c r="AG92" s="91">
        <v>0.7</v>
      </c>
      <c r="AH92" s="90">
        <f>IFERROR(IF($AB92=0,"",$AB92*AI92),"")</f>
        <v>0.65220162601626008</v>
      </c>
      <c r="AI92" s="91">
        <v>0.17199999999999999</v>
      </c>
      <c r="AJ92" s="90">
        <f t="shared" si="43"/>
        <v>24.836747967479674</v>
      </c>
      <c r="AK92" s="91">
        <v>6.55</v>
      </c>
      <c r="AL92" s="200">
        <v>4</v>
      </c>
      <c r="AM92" s="129">
        <f>IFERROR((AB92-AL92),"")</f>
        <v>-0.2081300813008129</v>
      </c>
      <c r="AN92" s="129">
        <f>IFERROR((AB92*100/AL92),"")</f>
        <v>94.796747967479675</v>
      </c>
      <c r="AO92" s="18"/>
    </row>
    <row r="93" spans="1:41" ht="17" x14ac:dyDescent="0.2">
      <c r="A93" s="310">
        <v>11</v>
      </c>
      <c r="B93" s="68" t="s">
        <v>102</v>
      </c>
      <c r="C93" s="69">
        <f>IF(OR(TOTAL!C93="",TOTAL!C93=0),"",((TOTAL!C93-('Vîrsta 3-4 ani'!$C$6*0.0016)-('Vîrsta 5-7 ani'!$C$6*0.0056))/TOTAL!$C$6)*$C$6)</f>
        <v>9.4039215686274505E-2</v>
      </c>
      <c r="D93" s="69">
        <f>IF(OR(TOTAL!D93="",TOTAL!D93=0),"",((TOTAL!D93-('Vîrsta 3-4 ani'!$C$6*0.0016)-('Vîrsta 5-7 ani'!$C$6*0.0056))/TOTAL!$C$6)*$C$6)</f>
        <v>0.19972549019607846</v>
      </c>
      <c r="E93" s="69">
        <f>IF(OR(TOTAL!E93="",TOTAL!E93=0),"",((TOTAL!E93-('Vîrsta 3-4 ani'!$C$6*0.0016)-('Vîrsta 5-7 ani'!$C$6*0.0056))/TOTAL!$C$6)*$C$6)</f>
        <v>9.1882352941176457E-2</v>
      </c>
      <c r="F93" s="69">
        <f>IF(OR(TOTAL!F93="",TOTAL!F93=0),"",((TOTAL!F93-('Vîrsta 3-4 ani'!$C$6*0.0016)-('Vîrsta 5-7 ani'!$C$6*0.0056))/TOTAL!$C$6)*$C$6)</f>
        <v>0.27952941176470586</v>
      </c>
      <c r="G93" s="69">
        <f>IF(OR(TOTAL!G93="",TOTAL!G93=0),"",((TOTAL!G93-('Vîrsta 3-4 ani'!$C$6*0.0016)-('Vîrsta 5-7 ani'!$C$6*0.0056))/TOTAL!$C$6)*$C$6)</f>
        <v>0.17599999999999999</v>
      </c>
      <c r="H93" s="69">
        <f>IF(OR(TOTAL!H93="",TOTAL!H93=0),"",((TOTAL!H93-('Vîrsta 3-4 ani'!$C$6*0.0016)-('Vîrsta 5-7 ani'!$C$6*0.0056))/TOTAL!$C$6)*$C$6)</f>
        <v>9.6196078431372539E-2</v>
      </c>
      <c r="I93" s="69">
        <f>IF(OR(TOTAL!I93="",TOTAL!I93=0),"",((TOTAL!I93-('Vîrsta 3-4 ani'!$C$6*0.0016)-('Vîrsta 5-7 ani'!$C$6*0.0056))/TOTAL!$C$6)*$C$6)</f>
        <v>0.15658823529411764</v>
      </c>
      <c r="J93" s="69">
        <f>IF(OR(TOTAL!J93="",TOTAL!J93=0),"",((TOTAL!J93-('Vîrsta 3-4 ani'!$C$6*0.0016)-('Vîrsta 5-7 ani'!$C$6*0.0056))/TOTAL!$C$6)*$C$6)</f>
        <v>7.0313725490196072E-2</v>
      </c>
      <c r="K93" s="69">
        <f>IF(OR(TOTAL!K93="",TOTAL!K93=0),"",((TOTAL!K93-('Vîrsta 3-4 ani'!$C$6*0.0016)-('Vîrsta 5-7 ani'!$C$6*0.0056))/TOTAL!$C$6)*$C$6)</f>
        <v>0.15443137254901956</v>
      </c>
      <c r="L93" s="69">
        <f>IF(OR(TOTAL!L93="",TOTAL!L93=0),"",((TOTAL!L93-('Vîrsta 3-4 ani'!$C$6*0.0016)-('Vîrsta 5-7 ani'!$C$6*0.0056))/TOTAL!$C$6)*$C$6)</f>
        <v>0.18419607843137253</v>
      </c>
      <c r="M93" s="69">
        <f>IF(OR(TOTAL!M93="",TOTAL!M93=0),"",((TOTAL!M93-('Vîrsta 3-4 ani'!$C$6*0.0016)-('Vîrsta 5-7 ani'!$C$6*0.0056))/TOTAL!$C$6)*$C$6)</f>
        <v>0.1263921568627451</v>
      </c>
      <c r="N93" s="69">
        <f>IF(OR(TOTAL!N93="",TOTAL!N93=0),"",((TOTAL!N93-('Vîrsta 3-4 ani'!$C$6*0.0016)-('Vîrsta 5-7 ani'!$C$6*0.0056))/TOTAL!$C$6)*$C$6)</f>
        <v>0.17599999999999999</v>
      </c>
      <c r="O93" s="69">
        <f>IF(OR(TOTAL!O93="",TOTAL!O93=0),"",((TOTAL!O93-('Vîrsta 3-4 ani'!$C$6*0.0016)-('Vîrsta 5-7 ani'!$C$6*0.0056))/TOTAL!$C$6)*$C$6)</f>
        <v>7.6784313725490189E-2</v>
      </c>
      <c r="P93" s="69">
        <f>IF(OR(TOTAL!P93="",TOTAL!P93=0),"",((TOTAL!P93-('Vîrsta 3-4 ani'!$C$6*0.0016)-('Vîrsta 5-7 ani'!$C$6*0.0056))/TOTAL!$C$6)*$C$6)</f>
        <v>0.15443137254901956</v>
      </c>
      <c r="Q93" s="69">
        <f>IF(OR(TOTAL!Q93="",TOTAL!Q93=0),"",((TOTAL!Q93-('Vîrsta 3-4 ani'!$C$6*0.0016)-('Vîrsta 5-7 ani'!$C$6*0.0056))/TOTAL!$C$6)*$C$6)</f>
        <v>0.16090196078431374</v>
      </c>
      <c r="R93" s="69">
        <f>IF(OR(TOTAL!R93="",TOTAL!R93=0),"",((TOTAL!R93-('Vîrsta 3-4 ani'!$C$6*0.0016)-('Vîrsta 5-7 ani'!$C$6*0.0056))/TOTAL!$C$6)*$C$6)</f>
        <v>8.9725490196078422E-2</v>
      </c>
      <c r="S93" s="69">
        <f>IF(OR(TOTAL!S93="",TOTAL!S93=0),"",((TOTAL!S93-('Vîrsta 3-4 ani'!$C$6*0.0016)-('Vîrsta 5-7 ani'!$C$6*0.0056))/TOTAL!$C$6)*$C$6)</f>
        <v>0.14364705882352941</v>
      </c>
      <c r="T93" s="69">
        <f>IF(OR(TOTAL!T93="",TOTAL!T93=0),"",((TOTAL!T93-('Vîrsta 3-4 ani'!$C$6*0.0016)-('Vîrsta 5-7 ani'!$C$6*0.0056))/TOTAL!$C$6)*$C$6)</f>
        <v>7.0313725490196072E-2</v>
      </c>
      <c r="U93" s="69">
        <f>IF(OR(TOTAL!U93="",TOTAL!U93=0),"",((TOTAL!U93-('Vîrsta 3-4 ani'!$C$6*0.0016)-('Vîrsta 5-7 ani'!$C$6*0.0056))/TOTAL!$C$6)*$C$6)</f>
        <v>0.17815686274509804</v>
      </c>
      <c r="V93" s="69">
        <f>IF(OR(TOTAL!V93="",TOTAL!V93=0),"",((TOTAL!V93-('Vîrsta 3-4 ani'!$C$6*0.0016)-('Vîrsta 5-7 ani'!$C$6*0.0056))/TOTAL!$C$6)*$C$6)</f>
        <v>0.17384313725490194</v>
      </c>
      <c r="W93" s="69">
        <f>IF(OR(TOTAL!W93="",TOTAL!W93=0),"",((TOTAL!W93-('Vîrsta 3-4 ani'!$C$6*0.0016)-('Vîrsta 5-7 ani'!$C$6*0.0056))/TOTAL!$C$6)*$C$6)</f>
        <v>5.3058823529411769E-2</v>
      </c>
      <c r="X93" s="69">
        <f>IF(OR(TOTAL!X93="",TOTAL!X93=0),"",((TOTAL!X93-('Vîrsta 3-4 ani'!$C$6*0.0016)-('Vîrsta 5-7 ani'!$C$6*0.0056))/TOTAL!$C$6)*$C$6)</f>
        <v>0.15443137254901959</v>
      </c>
      <c r="Y93" s="69" t="str">
        <f>IF(OR(TOTAL!Y93="",TOTAL!Y93=0),"",((TOTAL!Y93-('Vîrsta 3-4 ani'!$C$6*0.0016)-('Vîrsta 5-7 ani'!$C$6*0.0056))/TOTAL!$C$6)*$C$6)</f>
        <v/>
      </c>
      <c r="Z93" s="10">
        <f>SUM(Z94:Z95)</f>
        <v>3.0605882352941181</v>
      </c>
      <c r="AA93" s="10">
        <f t="shared" si="31"/>
        <v>14.929698708751795</v>
      </c>
      <c r="AB93" s="10">
        <f>SUM(AB94:AB95)</f>
        <v>14.929698708751795</v>
      </c>
      <c r="AC93" s="4"/>
      <c r="AD93" s="90">
        <f>SUM(AD94:AD95)</f>
        <v>7.6729603060736506E-2</v>
      </c>
      <c r="AE93" s="91"/>
      <c r="AF93" s="90">
        <f>SUM(AF94:AF95)</f>
        <v>13.203282639885224</v>
      </c>
      <c r="AG93" s="91"/>
      <c r="AH93" s="90">
        <f>SUM(AH94:AH95)</f>
        <v>0.12468560497369682</v>
      </c>
      <c r="AI93" s="91"/>
      <c r="AJ93" s="90">
        <f>SUM(AJ94:AJ95)</f>
        <v>122.85784791965568</v>
      </c>
      <c r="AK93" s="91"/>
      <c r="AL93" s="193">
        <v>13.6</v>
      </c>
      <c r="AM93" s="96">
        <f>IFERROR((AB93-AL93),"")</f>
        <v>1.3296987087517955</v>
      </c>
      <c r="AN93" s="96">
        <f>IFERROR((AB93*100/AL93),"")</f>
        <v>109.77719638788085</v>
      </c>
      <c r="AO93" s="18"/>
    </row>
    <row r="94" spans="1:41" s="31" customFormat="1" ht="17" x14ac:dyDescent="0.2">
      <c r="A94" s="311"/>
      <c r="B94" s="61" t="s">
        <v>4</v>
      </c>
      <c r="C94" s="245">
        <f>IF(OR(TOTAL!C94="",TOTAL!C94=0),"",((TOTAL!C94-('Vîrsta 3-4 ani'!$C$6*0)-('Vîrsta 5-7 ani'!$C$6*0.0024))/TOTAL!$C$6)*$C$6)</f>
        <v>3.1921568627450984E-2</v>
      </c>
      <c r="D94" s="245">
        <f>IF(OR(TOTAL!D94="",TOTAL!D94=0),"",((TOTAL!D94-('Vîrsta 3-4 ani'!$C$6*0)-('Vîrsta 5-7 ani'!$C$6*0.0024))/TOTAL!$C$6)*$C$6)</f>
        <v>0.15917647058823531</v>
      </c>
      <c r="E94" s="245">
        <f>IF(OR(TOTAL!E94="",TOTAL!E94=0),"",((TOTAL!E94-('Vîrsta 3-4 ani'!$C$6*0)-('Vîrsta 5-7 ani'!$C$6*0.0024))/TOTAL!$C$6)*$C$6)</f>
        <v>5.1333333333333328E-2</v>
      </c>
      <c r="F94" s="245">
        <f>IF(OR(TOTAL!F94="",TOTAL!F94=0),"",((TOTAL!F94-('Vîrsta 3-4 ani'!$C$6*0)-('Vîrsta 5-7 ani'!$C$6*0.0024))/TOTAL!$C$6)*$C$6)</f>
        <v>0.15054901960784314</v>
      </c>
      <c r="G94" s="245">
        <f>IF(OR(TOTAL!G94="",TOTAL!G94=0),"",((TOTAL!G94-('Vîrsta 3-4 ani'!$C$6*0)-('Vîrsta 5-7 ani'!$C$6*0.0024))/TOTAL!$C$6)*$C$6)</f>
        <v>0.14407843137254903</v>
      </c>
      <c r="H94" s="245">
        <f>IF(OR(TOTAL!H94="",TOTAL!H94=0),"",((TOTAL!H94-('Vîrsta 3-4 ani'!$C$6*0)-('Vîrsta 5-7 ani'!$C$6*0.0024))/TOTAL!$C$6)*$C$6)</f>
        <v>4.2705882352941177E-2</v>
      </c>
      <c r="I94" s="245">
        <f>IF(OR(TOTAL!I94="",TOTAL!I94=0),"",((TOTAL!I94-('Vîrsta 3-4 ani'!$C$6*0)-('Vîrsta 5-7 ani'!$C$6*0.0024))/TOTAL!$C$6)*$C$6)</f>
        <v>0.12250980392156863</v>
      </c>
      <c r="J94" s="245">
        <f>IF(OR(TOTAL!J94="",TOTAL!J94=0),"",((TOTAL!J94-('Vîrsta 3-4 ani'!$C$6*0)-('Vîrsta 5-7 ani'!$C$6*0.0024))/TOTAL!$C$6)*$C$6)</f>
        <v>2.1137254901960788E-2</v>
      </c>
      <c r="K94" s="245">
        <f>IF(OR(TOTAL!K94="",TOTAL!K94=0),"",((TOTAL!K94-('Vîrsta 3-4 ani'!$C$6*0)-('Vîrsta 5-7 ani'!$C$6*0.0024))/TOTAL!$C$6)*$C$6)</f>
        <v>0.10956862745098039</v>
      </c>
      <c r="L94" s="245">
        <f>IF(OR(TOTAL!L94="",TOTAL!L94=0),"",((TOTAL!L94-('Vîrsta 3-4 ani'!$C$6*0)-('Vîrsta 5-7 ani'!$C$6*0.0024))/TOTAL!$C$6)*$C$6)</f>
        <v>0.14623529411764707</v>
      </c>
      <c r="M94" s="245">
        <f>IF(OR(TOTAL!M94="",TOTAL!M94=0),"",((TOTAL!M94-('Vîrsta 3-4 ani'!$C$6*0)-('Vîrsta 5-7 ani'!$C$6*0.0024))/TOTAL!$C$6)*$C$6)</f>
        <v>4.7019607843137252E-2</v>
      </c>
      <c r="N94" s="245">
        <f>IF(OR(TOTAL!N94="",TOTAL!N94=0),"",((TOTAL!N94-('Vîrsta 3-4 ani'!$C$6*0)-('Vîrsta 5-7 ani'!$C$6*0.0024))/TOTAL!$C$6)*$C$6)</f>
        <v>0.12250980392156863</v>
      </c>
      <c r="O94" s="245">
        <f>IF(OR(TOTAL!O94="",TOTAL!O94=0),"",((TOTAL!O94-('Vîrsta 3-4 ani'!$C$6*0)-('Vîrsta 5-7 ani'!$C$6*0.0024))/TOTAL!$C$6)*$C$6)</f>
        <v>2.3294117647058823E-2</v>
      </c>
      <c r="P94" s="245">
        <f>IF(OR(TOTAL!P94="",TOTAL!P94=0),"",((TOTAL!P94-('Vîrsta 3-4 ani'!$C$6*0)-('Vîrsta 5-7 ani'!$C$6*0.0024))/TOTAL!$C$6)*$C$6)</f>
        <v>0.10956862745098039</v>
      </c>
      <c r="Q94" s="245">
        <f>IF(OR(TOTAL!Q94="",TOTAL!Q94=0),"",((TOTAL!Q94-('Vîrsta 3-4 ani'!$C$6*0)-('Vîrsta 5-7 ani'!$C$6*0.0024))/TOTAL!$C$6)*$C$6)</f>
        <v>0.13113725490196079</v>
      </c>
      <c r="R94" s="245">
        <f>IF(OR(TOTAL!R94="",TOTAL!R94=0),"",((TOTAL!R94-('Vîrsta 3-4 ani'!$C$6*0)-('Vîrsta 5-7 ani'!$C$6*0.0024))/TOTAL!$C$6)*$C$6)</f>
        <v>2.1137254901960788E-2</v>
      </c>
      <c r="S94" s="245">
        <f>IF(OR(TOTAL!S94="",TOTAL!S94=0),"",((TOTAL!S94-('Vîrsta 3-4 ani'!$C$6*0)-('Vîrsta 5-7 ani'!$C$6*0.0024))/TOTAL!$C$6)*$C$6)</f>
        <v>0.11388235294117648</v>
      </c>
      <c r="T94" s="245">
        <f>IF(OR(TOTAL!T94="",TOTAL!T94=0),"",((TOTAL!T94-('Vîrsta 3-4 ani'!$C$6*0)-('Vîrsta 5-7 ani'!$C$6*0.0024))/TOTAL!$C$6)*$C$6)</f>
        <v>2.1137254901960788E-2</v>
      </c>
      <c r="U94" s="245">
        <f>IF(OR(TOTAL!U94="",TOTAL!U94=0),"",((TOTAL!U94-('Vîrsta 3-4 ani'!$C$6*0)-('Vîrsta 5-7 ani'!$C$6*0.0024))/TOTAL!$C$6)*$C$6)</f>
        <v>0.11603921568627452</v>
      </c>
      <c r="V94" s="245">
        <f>IF(OR(TOTAL!V94="",TOTAL!V94=0),"",((TOTAL!V94-('Vîrsta 3-4 ani'!$C$6*0)-('Vîrsta 5-7 ani'!$C$6*0.0024))/TOTAL!$C$6)*$C$6)</f>
        <v>0.13976470588235293</v>
      </c>
      <c r="W94" s="245">
        <f>IF(OR(TOTAL!W94="",TOTAL!W94=0),"",((TOTAL!W94-('Vîrsta 3-4 ani'!$C$6*0)-('Vîrsta 5-7 ani'!$C$6*0.0024))/TOTAL!$C$6)*$C$6)</f>
        <v>2.1137254901960788E-2</v>
      </c>
      <c r="X94" s="245">
        <f>IF(OR(TOTAL!X94="",TOTAL!X94=0),"",((TOTAL!X94-('Vîrsta 3-4 ani'!$C$6*0)-('Vîrsta 5-7 ani'!$C$6*0.0024))/TOTAL!$C$6)*$C$6)</f>
        <v>0.12035294117647061</v>
      </c>
      <c r="Y94" s="245" t="str">
        <f>IF(OR(TOTAL!Y94="",TOTAL!Y94=0),"",((TOTAL!Y94-('Vîrsta 3-4 ani'!$C$6*0)-('Vîrsta 5-7 ani'!$C$6*0.0024))/TOTAL!$C$6)*$C$6)</f>
        <v/>
      </c>
      <c r="Z94" s="11">
        <f>SUM(C94:Y94)</f>
        <v>1.966196078431373</v>
      </c>
      <c r="AA94" s="11">
        <f t="shared" si="31"/>
        <v>9.5912003825920635</v>
      </c>
      <c r="AB94" s="11">
        <f t="shared" ref="AB94:AB109" si="44">IFERROR(IF($AA94=0,"",$AA94-AC94*AA94/100),"")</f>
        <v>9.5912003825920635</v>
      </c>
      <c r="AC94" s="7"/>
      <c r="AD94" s="97">
        <f>IFERROR(IF($AB94=0,"",$AB94*AE94),"")</f>
        <v>7.6729603060736506E-2</v>
      </c>
      <c r="AE94" s="98">
        <v>8.0000000000000002E-3</v>
      </c>
      <c r="AF94" s="97">
        <f t="shared" ref="AF94:AF104" si="45">IFERROR(IF($AB94=0,"",$AB94*AG94),"")</f>
        <v>7.864784313725492</v>
      </c>
      <c r="AG94" s="98">
        <v>0.82</v>
      </c>
      <c r="AH94" s="97">
        <f t="shared" ref="AH94:AH104" si="46">IFERROR(IF($AB94=0,"",$AB94*AI94),"")</f>
        <v>0.12468560497369682</v>
      </c>
      <c r="AI94" s="98">
        <v>1.2999999999999999E-2</v>
      </c>
      <c r="AJ94" s="97">
        <f t="shared" si="43"/>
        <v>74.811362984218093</v>
      </c>
      <c r="AK94" s="98">
        <v>7.8</v>
      </c>
      <c r="AL94" s="192">
        <v>7.2</v>
      </c>
      <c r="AM94" s="99">
        <f>IFERROR((AB94-AL94),"")</f>
        <v>2.3912003825920634</v>
      </c>
      <c r="AN94" s="99">
        <f>IFERROR((AB94*100/AL94),"")</f>
        <v>133.21111642488978</v>
      </c>
      <c r="AO94" s="66"/>
    </row>
    <row r="95" spans="1:41" s="31" customFormat="1" ht="17" x14ac:dyDescent="0.2">
      <c r="A95" s="312"/>
      <c r="B95" s="61" t="s">
        <v>103</v>
      </c>
      <c r="C95" s="245">
        <f>IF(OR(TOTAL!C95="",TOTAL!C95=0),"",((TOTAL!C95-('Vîrsta 3-4 ani'!$C$6*0.0016)-('Vîrsta 5-7 ani'!$C$6*0.0032))/TOTAL!$C$6)*$C$6)</f>
        <v>6.2117647058823534E-2</v>
      </c>
      <c r="D95" s="245">
        <f>IF(OR(TOTAL!D95="",TOTAL!D95=0),"",((TOTAL!D95-('Vîrsta 3-4 ani'!$C$6*0.0016)-('Vîrsta 5-7 ani'!$C$6*0.0032))/TOTAL!$C$6)*$C$6)</f>
        <v>4.0549019607843129E-2</v>
      </c>
      <c r="E95" s="245">
        <f>IF(OR(TOTAL!E95="",TOTAL!E95=0),"",((TOTAL!E95-('Vîrsta 3-4 ani'!$C$6*0.0016)-('Vîrsta 5-7 ani'!$C$6*0.0032))/TOTAL!$C$6)*$C$6)</f>
        <v>4.0549019607843129E-2</v>
      </c>
      <c r="F95" s="245">
        <f>IF(OR(TOTAL!F95="",TOTAL!F95=0),"",((TOTAL!F95-('Vîrsta 3-4 ani'!$C$6*0.0016)-('Vîrsta 5-7 ani'!$C$6*0.0032))/TOTAL!$C$6)*$C$6)</f>
        <v>0.12898039215686274</v>
      </c>
      <c r="G95" s="245">
        <f>IF(OR(TOTAL!G95="",TOTAL!G95=0),"",((TOTAL!G95-('Vîrsta 3-4 ani'!$C$6*0.0016)-('Vîrsta 5-7 ani'!$C$6*0.0032))/TOTAL!$C$6)*$C$6)</f>
        <v>3.1921568627450977E-2</v>
      </c>
      <c r="H95" s="245">
        <f>IF(OR(TOTAL!H95="",TOTAL!H95=0),"",((TOTAL!H95-('Vîrsta 3-4 ani'!$C$6*0.0016)-('Vîrsta 5-7 ani'!$C$6*0.0032))/TOTAL!$C$6)*$C$6)</f>
        <v>5.3490196078431362E-2</v>
      </c>
      <c r="I95" s="245">
        <f>IF(OR(TOTAL!I95="",TOTAL!I95=0),"",((TOTAL!I95-('Vîrsta 3-4 ani'!$C$6*0.0016)-('Vîrsta 5-7 ani'!$C$6*0.0032))/TOTAL!$C$6)*$C$6)</f>
        <v>3.4078431372549026E-2</v>
      </c>
      <c r="J95" s="245">
        <f>IF(OR(TOTAL!J95="",TOTAL!J95=0),"",((TOTAL!J95-('Vîrsta 3-4 ani'!$C$6*0.0016)-('Vîrsta 5-7 ani'!$C$6*0.0032))/TOTAL!$C$6)*$C$6)</f>
        <v>4.9176470588235294E-2</v>
      </c>
      <c r="K95" s="245">
        <f>IF(OR(TOTAL!K95="",TOTAL!K95=0),"",((TOTAL!K95-('Vîrsta 3-4 ani'!$C$6*0.0016)-('Vîrsta 5-7 ani'!$C$6*0.0032))/TOTAL!$C$6)*$C$6)</f>
        <v>4.4862745098039218E-2</v>
      </c>
      <c r="L95" s="245">
        <f>IF(OR(TOTAL!L95="",TOTAL!L95=0),"",((TOTAL!L95-('Vîrsta 3-4 ani'!$C$6*0.0016)-('Vîrsta 5-7 ani'!$C$6*0.0032))/TOTAL!$C$6)*$C$6)</f>
        <v>3.7960784313725481E-2</v>
      </c>
      <c r="M95" s="245">
        <f>IF(OR(TOTAL!M95="",TOTAL!M95=0),"",((TOTAL!M95-('Vîrsta 3-4 ani'!$C$6*0.0016)-('Vîrsta 5-7 ani'!$C$6*0.0032))/TOTAL!$C$6)*$C$6)</f>
        <v>7.9372549019607844E-2</v>
      </c>
      <c r="N95" s="245">
        <f>IF(OR(TOTAL!N95="",TOTAL!N95=0),"",((TOTAL!N95-('Vîrsta 3-4 ani'!$C$6*0.0016)-('Vîrsta 5-7 ani'!$C$6*0.0032))/TOTAL!$C$6)*$C$6)</f>
        <v>5.3490196078431362E-2</v>
      </c>
      <c r="O95" s="245">
        <f>IF(OR(TOTAL!O95="",TOTAL!O95=0),"",((TOTAL!O95-('Vîrsta 3-4 ani'!$C$6*0.0016)-('Vîrsta 5-7 ani'!$C$6*0.0032))/TOTAL!$C$6)*$C$6)</f>
        <v>5.3490196078431362E-2</v>
      </c>
      <c r="P95" s="245">
        <f>IF(OR(TOTAL!P95="",TOTAL!P95=0),"",((TOTAL!P95-('Vîrsta 3-4 ani'!$C$6*0.0016)-('Vîrsta 5-7 ani'!$C$6*0.0032))/TOTAL!$C$6)*$C$6)</f>
        <v>4.4862745098039218E-2</v>
      </c>
      <c r="Q95" s="245">
        <f>IF(OR(TOTAL!Q95="",TOTAL!Q95=0),"",((TOTAL!Q95-('Vîrsta 3-4 ani'!$C$6*0.0016)-('Vîrsta 5-7 ani'!$C$6*0.0032))/TOTAL!$C$6)*$C$6)</f>
        <v>2.9764705882352936E-2</v>
      </c>
      <c r="R95" s="245">
        <f>IF(OR(TOTAL!R95="",TOTAL!R95=0),"",((TOTAL!R95-('Vîrsta 3-4 ani'!$C$6*0.0016)-('Vîrsta 5-7 ani'!$C$6*0.0032))/TOTAL!$C$6)*$C$6)</f>
        <v>6.858823529411763E-2</v>
      </c>
      <c r="S95" s="245">
        <f>IF(OR(TOTAL!S95="",TOTAL!S95=0),"",((TOTAL!S95-('Vîrsta 3-4 ani'!$C$6*0.0016)-('Vîrsta 5-7 ani'!$C$6*0.0032))/TOTAL!$C$6)*$C$6)</f>
        <v>2.9764705882352936E-2</v>
      </c>
      <c r="T95" s="245">
        <f>IF(OR(TOTAL!T95="",TOTAL!T95=0),"",((TOTAL!T95-('Vîrsta 3-4 ani'!$C$6*0.0016)-('Vîrsta 5-7 ani'!$C$6*0.0032))/TOTAL!$C$6)*$C$6)</f>
        <v>4.9176470588235294E-2</v>
      </c>
      <c r="U95" s="245">
        <f>IF(OR(TOTAL!U95="",TOTAL!U95=0),"",((TOTAL!U95-('Vîrsta 3-4 ani'!$C$6*0.0016)-('Vîrsta 5-7 ani'!$C$6*0.0032))/TOTAL!$C$6)*$C$6)</f>
        <v>6.2117647058823534E-2</v>
      </c>
      <c r="V95" s="245">
        <f>IF(OR(TOTAL!V95="",TOTAL!V95=0),"",((TOTAL!V95-('Vîrsta 3-4 ani'!$C$6*0.0016)-('Vîrsta 5-7 ani'!$C$6*0.0032))/TOTAL!$C$6)*$C$6)</f>
        <v>3.4078431372549026E-2</v>
      </c>
      <c r="W95" s="245">
        <f>IF(OR(TOTAL!W95="",TOTAL!W95=0),"",((TOTAL!W95-('Vîrsta 3-4 ani'!$C$6*0.0016)-('Vîrsta 5-7 ani'!$C$6*0.0032))/TOTAL!$C$6)*$C$6)</f>
        <v>3.1921568627450977E-2</v>
      </c>
      <c r="X95" s="245">
        <f>IF(OR(TOTAL!X95="",TOTAL!X95=0),"",((TOTAL!X95-('Vîrsta 3-4 ani'!$C$6*0.0016)-('Vîrsta 5-7 ani'!$C$6*0.0032))/TOTAL!$C$6)*$C$6)</f>
        <v>3.4078431372549026E-2</v>
      </c>
      <c r="Y95" s="245" t="str">
        <f>IF(OR(TOTAL!Y95="",TOTAL!Y95=0),"",((TOTAL!Y95-('Vîrsta 3-4 ani'!$C$6*0.0016)-('Vîrsta 5-7 ani'!$C$6*0.0032))/TOTAL!$C$6)*$C$6)</f>
        <v/>
      </c>
      <c r="Z95" s="11">
        <f>SUM(C95:Y95)</f>
        <v>1.094392156862745</v>
      </c>
      <c r="AA95" s="11">
        <f t="shared" si="31"/>
        <v>5.3384983261597316</v>
      </c>
      <c r="AB95" s="11">
        <f t="shared" si="44"/>
        <v>5.3384983261597316</v>
      </c>
      <c r="AC95" s="7"/>
      <c r="AD95" s="97">
        <f>IFERROR(IF($AB95=0,"",$AB95*AE95),"")</f>
        <v>0</v>
      </c>
      <c r="AE95" s="98"/>
      <c r="AF95" s="97">
        <f t="shared" si="45"/>
        <v>5.3384983261597316</v>
      </c>
      <c r="AG95" s="98">
        <v>1</v>
      </c>
      <c r="AH95" s="97">
        <f t="shared" si="46"/>
        <v>0</v>
      </c>
      <c r="AI95" s="98"/>
      <c r="AJ95" s="97">
        <f t="shared" si="43"/>
        <v>48.046484935437583</v>
      </c>
      <c r="AK95" s="98">
        <v>9</v>
      </c>
      <c r="AL95" s="192">
        <v>6.4</v>
      </c>
      <c r="AM95" s="99">
        <f>IFERROR((AB95-AL95),"")</f>
        <v>-1.0615016738402687</v>
      </c>
      <c r="AN95" s="99">
        <f>IFERROR((AB95*100/AL95),"")</f>
        <v>83.414036346245794</v>
      </c>
      <c r="AO95" s="66"/>
    </row>
    <row r="96" spans="1:41" ht="17" x14ac:dyDescent="0.2">
      <c r="A96" s="310">
        <v>12</v>
      </c>
      <c r="B96" s="68" t="s">
        <v>104</v>
      </c>
      <c r="C96" s="69">
        <f>IF(OR(TOTAL!C96="",TOTAL!C96=0),"",((TOTAL!C96-('Vîrsta 3-4 ani'!$C$6*0.0024)-('Vîrsta 5-7 ani'!$C$6*0.0024))/TOTAL!$C$6)*$C$6)</f>
        <v>0.34380392156862738</v>
      </c>
      <c r="D96" s="69">
        <f>IF(OR(TOTAL!D96="",TOTAL!D96=0),"",((TOTAL!D96-('Vîrsta 3-4 ani'!$C$6*0.0024)-('Vîrsta 5-7 ani'!$C$6*0.0024))/TOTAL!$C$6)*$C$6)</f>
        <v>0.32439215686274508</v>
      </c>
      <c r="E96" s="69">
        <f>IF(OR(TOTAL!E96="",TOTAL!E96=0),"",((TOTAL!E96-('Vîrsta 3-4 ani'!$C$6*0.0024)-('Vîrsta 5-7 ani'!$C$6*0.0024))/TOTAL!$C$6)*$C$6)</f>
        <v>0.10223529411764705</v>
      </c>
      <c r="F96" s="69">
        <f>IF(OR(TOTAL!F96="",TOTAL!F96=0),"",((TOTAL!F96-('Vîrsta 3-4 ani'!$C$6*0.0024)-('Vîrsta 5-7 ani'!$C$6*0.0024))/TOTAL!$C$6)*$C$6)</f>
        <v>0.12380392156862746</v>
      </c>
      <c r="G96" s="69">
        <f>IF(OR(TOTAL!G96="",TOTAL!G96=0),"",((TOTAL!G96-('Vîrsta 3-4 ani'!$C$6*0.0024)-('Vîrsta 5-7 ani'!$C$6*0.0024))/TOTAL!$C$6)*$C$6)</f>
        <v>0.13027450980392158</v>
      </c>
      <c r="H96" s="69">
        <f>IF(OR(TOTAL!H96="",TOTAL!H96=0),"",((TOTAL!H96-('Vîrsta 3-4 ani'!$C$6*0.0024)-('Vîrsta 5-7 ani'!$C$6*0.0024))/TOTAL!$C$6)*$C$6)</f>
        <v>0.28772549019607846</v>
      </c>
      <c r="I96" s="69">
        <f>IF(OR(TOTAL!I96="",TOTAL!I96=0),"",((TOTAL!I96-('Vîrsta 3-4 ani'!$C$6*0.0024)-('Vîrsta 5-7 ani'!$C$6*0.0024))/TOTAL!$C$6)*$C$6)</f>
        <v>0.30066666666666664</v>
      </c>
      <c r="J96" s="69">
        <f>IF(OR(TOTAL!J96="",TOTAL!J96=0),"",((TOTAL!J96-('Vîrsta 3-4 ani'!$C$6*0.0024)-('Vîrsta 5-7 ani'!$C$6*0.0024))/TOTAL!$C$6)*$C$6)</f>
        <v>8.2823529411764699E-2</v>
      </c>
      <c r="K96" s="69">
        <f>IF(OR(TOTAL!K96="",TOTAL!K96=0),"",((TOTAL!K96-('Vîrsta 3-4 ani'!$C$6*0.0024)-('Vîrsta 5-7 ani'!$C$6*0.0024))/TOTAL!$C$6)*$C$6)</f>
        <v>9.5764705882352932E-2</v>
      </c>
      <c r="L96" s="69">
        <f>IF(OR(TOTAL!L96="",TOTAL!L96=0),"",((TOTAL!L96-('Vîrsta 3-4 ani'!$C$6*0.0024)-('Vîrsta 5-7 ani'!$C$6*0.0024))/TOTAL!$C$6)*$C$6)</f>
        <v>0.29850980392156862</v>
      </c>
      <c r="M96" s="69">
        <f>IF(OR(TOTAL!M96="",TOTAL!M96=0),"",((TOTAL!M96-('Vîrsta 3-4 ani'!$C$6*0.0024)-('Vîrsta 5-7 ani'!$C$6*0.0024))/TOTAL!$C$6)*$C$6)</f>
        <v>0.32870588235294118</v>
      </c>
      <c r="N96" s="69">
        <f>IF(OR(TOTAL!N96="",TOTAL!N96=0),"",((TOTAL!N96-('Vîrsta 3-4 ani'!$C$6*0.0024)-('Vîrsta 5-7 ani'!$C$6*0.0024))/TOTAL!$C$6)*$C$6)</f>
        <v>0.12811764705882353</v>
      </c>
      <c r="O96" s="69">
        <f>IF(OR(TOTAL!O96="",TOTAL!O96=0),"",((TOTAL!O96-('Vîrsta 3-4 ani'!$C$6*0.0024)-('Vîrsta 5-7 ani'!$C$6*0.0024))/TOTAL!$C$6)*$C$6)</f>
        <v>8.4980392156862733E-2</v>
      </c>
      <c r="P96" s="69">
        <f>IF(OR(TOTAL!P96="",TOTAL!P96=0),"",((TOTAL!P96-('Vîrsta 3-4 ani'!$C$6*0.0024)-('Vîrsta 5-7 ani'!$C$6*0.0024))/TOTAL!$C$6)*$C$6)</f>
        <v>0.12380392156862746</v>
      </c>
      <c r="Q96" s="69">
        <f>IF(OR(TOTAL!Q96="",TOTAL!Q96=0),"",((TOTAL!Q96-('Vîrsta 3-4 ani'!$C$6*0.0024)-('Vîrsta 5-7 ani'!$C$6*0.0024))/TOTAL!$C$6)*$C$6)</f>
        <v>0.12596078431372551</v>
      </c>
      <c r="R96" s="69">
        <f>IF(OR(TOTAL!R96="",TOTAL!R96=0),"",((TOTAL!R96-('Vîrsta 3-4 ani'!$C$6*0.0024)-('Vîrsta 5-7 ani'!$C$6*0.0024))/TOTAL!$C$6)*$C$6)</f>
        <v>0.13027450980392158</v>
      </c>
      <c r="S96" s="69">
        <f>IF(OR(TOTAL!S96="",TOTAL!S96=0),"",((TOTAL!S96-('Vîrsta 3-4 ani'!$C$6*0.0024)-('Vîrsta 5-7 ani'!$C$6*0.0024))/TOTAL!$C$6)*$C$6)</f>
        <v>0.12596078431372551</v>
      </c>
      <c r="T96" s="69">
        <f>IF(OR(TOTAL!T96="",TOTAL!T96=0),"",((TOTAL!T96-('Vîrsta 3-4 ani'!$C$6*0.0024)-('Vîrsta 5-7 ani'!$C$6*0.0024))/TOTAL!$C$6)*$C$6)</f>
        <v>8.2823529411764699E-2</v>
      </c>
      <c r="U96" s="69">
        <f>IF(OR(TOTAL!U96="",TOTAL!U96=0),"",((TOTAL!U96-('Vîrsta 3-4 ani'!$C$6*0.0024)-('Vîrsta 5-7 ani'!$C$6*0.0024))/TOTAL!$C$6)*$C$6)</f>
        <v>0.11086274509803921</v>
      </c>
      <c r="V96" s="69">
        <f>IF(OR(TOTAL!V96="",TOTAL!V96=0),"",((TOTAL!V96-('Vîrsta 3-4 ani'!$C$6*0.0024)-('Vîrsta 5-7 ani'!$C$6*0.0024))/TOTAL!$C$6)*$C$6)</f>
        <v>0.1367450980392157</v>
      </c>
      <c r="W96" s="69">
        <f>IF(OR(TOTAL!W96="",TOTAL!W96=0),"",((TOTAL!W96-('Vîrsta 3-4 ani'!$C$6*0.0024)-('Vîrsta 5-7 ani'!$C$6*0.0024))/TOTAL!$C$6)*$C$6)</f>
        <v>0.30282352941176471</v>
      </c>
      <c r="X96" s="69">
        <f>IF(OR(TOTAL!X96="",TOTAL!X96=0),"",((TOTAL!X96-('Vîrsta 3-4 ani'!$C$6*0.0024)-('Vîrsta 5-7 ani'!$C$6*0.0024))/TOTAL!$C$6)*$C$6)</f>
        <v>0.13458823529411765</v>
      </c>
      <c r="Y96" s="69" t="str">
        <f>IF(OR(TOTAL!Y96="",TOTAL!Y96=0),"",((TOTAL!Y96-('Vîrsta 3-4 ani'!$C$6*0.0024)-('Vîrsta 5-7 ani'!$C$6*0.0024))/TOTAL!$C$6)*$C$6)</f>
        <v/>
      </c>
      <c r="Z96" s="69">
        <f t="shared" ref="Z96:Z104" si="47">SUM(C96:Y96)</f>
        <v>3.9056470588235292</v>
      </c>
      <c r="AA96" s="10">
        <f t="shared" si="31"/>
        <v>19.051936872309899</v>
      </c>
      <c r="AB96" s="10">
        <f t="shared" si="44"/>
        <v>19.051936872309899</v>
      </c>
      <c r="AC96" s="4">
        <v>0</v>
      </c>
      <c r="AD96" s="90">
        <f t="shared" ref="AD96:AD104" si="48">IFERROR(IF($AB96=0,"",$AB96*AE96),"")</f>
        <v>0.17146743185078908</v>
      </c>
      <c r="AE96" s="91">
        <v>8.9999999999999993E-3</v>
      </c>
      <c r="AF96" s="90">
        <f t="shared" si="45"/>
        <v>1.90519368723099E-2</v>
      </c>
      <c r="AG96" s="91">
        <v>1E-3</v>
      </c>
      <c r="AH96" s="90">
        <f t="shared" si="46"/>
        <v>15.603536298421806</v>
      </c>
      <c r="AI96" s="91">
        <v>0.81899999999999995</v>
      </c>
      <c r="AJ96" s="90">
        <f t="shared" si="43"/>
        <v>61.042405738880916</v>
      </c>
      <c r="AK96" s="91">
        <v>3.2040000000000002</v>
      </c>
      <c r="AL96" s="193">
        <v>9.6</v>
      </c>
      <c r="AM96" s="96">
        <f>IFERROR((AB96-AL96),"")</f>
        <v>9.4519368723098989</v>
      </c>
      <c r="AN96" s="96">
        <f>IFERROR((AB96*100/AL96),"")</f>
        <v>198.4576757532281</v>
      </c>
      <c r="AO96" s="18"/>
    </row>
    <row r="97" spans="1:41" s="31" customFormat="1" ht="17" x14ac:dyDescent="0.2">
      <c r="A97" s="311"/>
      <c r="B97" s="61" t="s">
        <v>105</v>
      </c>
      <c r="C97" s="245">
        <f>IF(OR(TOTAL!C97="",TOTAL!C97=0),"",TOTAL!C97/TOTAL!$C$6*'Vîrsta 1-2 ani'!$C$6)</f>
        <v>0.18333333333333332</v>
      </c>
      <c r="D97" s="245">
        <f>IF(OR(TOTAL!D97="",TOTAL!D97=0),"",TOTAL!D97/TOTAL!$C$6*'Vîrsta 1-2 ani'!$C$6)</f>
        <v>0.16392156862745097</v>
      </c>
      <c r="E97" s="245">
        <f>IF(OR(TOTAL!E97="",TOTAL!E97=0),"",TOTAL!E97/TOTAL!$C$6*'Vîrsta 1-2 ani'!$C$6)</f>
        <v>0.12294117647058822</v>
      </c>
      <c r="F97" s="245">
        <f>IF(OR(TOTAL!F97="",TOTAL!F97=0),"",TOTAL!F97/TOTAL!$C$6*'Vîrsta 1-2 ani'!$C$6)</f>
        <v>0.14450980392156865</v>
      </c>
      <c r="G97" s="245">
        <f>IF(OR(TOTAL!G97="",TOTAL!G97=0),"",TOTAL!G97/TOTAL!$C$6*'Vîrsta 1-2 ani'!$C$6)</f>
        <v>0.15098039215686274</v>
      </c>
      <c r="H97" s="245">
        <f>IF(OR(TOTAL!H97="",TOTAL!H97=0),"",TOTAL!H97/TOTAL!$C$6*'Vîrsta 1-2 ani'!$C$6)</f>
        <v>0.14450980392156865</v>
      </c>
      <c r="I97" s="245">
        <f>IF(OR(TOTAL!I97="",TOTAL!I97=0),"",TOTAL!I97/TOTAL!$C$6*'Vîrsta 1-2 ani'!$C$6)</f>
        <v>0.15745098039215685</v>
      </c>
      <c r="J97" s="245">
        <f>IF(OR(TOTAL!J97="",TOTAL!J97=0),"",TOTAL!J97/TOTAL!$C$6*'Vîrsta 1-2 ani'!$C$6)</f>
        <v>0.10352941176470587</v>
      </c>
      <c r="K97" s="245">
        <f>IF(OR(TOTAL!K97="",TOTAL!K97=0),"",TOTAL!K97/TOTAL!$C$6*'Vîrsta 1-2 ani'!$C$6)</f>
        <v>0.11647058823529413</v>
      </c>
      <c r="L97" s="245">
        <f>IF(OR(TOTAL!L97="",TOTAL!L97=0),"",TOTAL!L97/TOTAL!$C$6*'Vîrsta 1-2 ani'!$C$6)</f>
        <v>0.1552941176470588</v>
      </c>
      <c r="M97" s="245">
        <f>IF(OR(TOTAL!M97="",TOTAL!M97=0),"",TOTAL!M97/TOTAL!$C$6*'Vîrsta 1-2 ani'!$C$6)</f>
        <v>0.16823529411764707</v>
      </c>
      <c r="N97" s="245">
        <f>IF(OR(TOTAL!N97="",TOTAL!N97=0),"",TOTAL!N97/TOTAL!$C$6*'Vîrsta 1-2 ani'!$C$6)</f>
        <v>0.14882352941176469</v>
      </c>
      <c r="O97" s="245">
        <f>IF(OR(TOTAL!O97="",TOTAL!O97=0),"",TOTAL!O97/TOTAL!$C$6*'Vîrsta 1-2 ani'!$C$6)</f>
        <v>0.10568627450980392</v>
      </c>
      <c r="P97" s="245">
        <f>IF(OR(TOTAL!P97="",TOTAL!P97=0),"",TOTAL!P97/TOTAL!$C$6*'Vîrsta 1-2 ani'!$C$6)</f>
        <v>0.14450980392156865</v>
      </c>
      <c r="Q97" s="245">
        <f>IF(OR(TOTAL!Q97="",TOTAL!Q97=0),"",TOTAL!Q97/TOTAL!$C$6*'Vîrsta 1-2 ani'!$C$6)</f>
        <v>0.14666666666666667</v>
      </c>
      <c r="R97" s="245">
        <f>IF(OR(TOTAL!R97="",TOTAL!R97=0),"",TOTAL!R97/TOTAL!$C$6*'Vîrsta 1-2 ani'!$C$6)</f>
        <v>0.15098039215686274</v>
      </c>
      <c r="S97" s="245">
        <f>IF(OR(TOTAL!S97="",TOTAL!S97=0),"",TOTAL!S97/TOTAL!$C$6*'Vîrsta 1-2 ani'!$C$6)</f>
        <v>0.14666666666666667</v>
      </c>
      <c r="T97" s="245">
        <f>IF(OR(TOTAL!T97="",TOTAL!T97=0),"",TOTAL!T97/TOTAL!$C$6*'Vîrsta 1-2 ani'!$C$6)</f>
        <v>0.10352941176470587</v>
      </c>
      <c r="U97" s="245">
        <f>IF(OR(TOTAL!U97="",TOTAL!U97=0),"",TOTAL!U97/TOTAL!$C$6*'Vîrsta 1-2 ani'!$C$6)</f>
        <v>0.13156862745098039</v>
      </c>
      <c r="V97" s="245">
        <f>IF(OR(TOTAL!V97="",TOTAL!V97=0),"",TOTAL!V97/TOTAL!$C$6*'Vîrsta 1-2 ani'!$C$6)</f>
        <v>0.15745098039215685</v>
      </c>
      <c r="W97" s="245">
        <f>IF(OR(TOTAL!W97="",TOTAL!W97=0),"",TOTAL!W97/TOTAL!$C$6*'Vîrsta 1-2 ani'!$C$6)</f>
        <v>0.1596078431372549</v>
      </c>
      <c r="X97" s="245">
        <f>IF(OR(TOTAL!X97="",TOTAL!X97=0),"",TOTAL!X97/TOTAL!$C$6*'Vîrsta 1-2 ani'!$C$6)</f>
        <v>0.1552941176470588</v>
      </c>
      <c r="Y97" s="245" t="str">
        <f>IF(OR(TOTAL!Y97="",TOTAL!Y97=0),"",TOTAL!Y97/TOTAL!$C$6*'Vîrsta 1-2 ani'!$C$6)</f>
        <v/>
      </c>
      <c r="Z97" s="11">
        <f t="shared" si="47"/>
        <v>3.1619607843137243</v>
      </c>
      <c r="AA97" s="11">
        <f t="shared" si="31"/>
        <v>15.424198947871826</v>
      </c>
      <c r="AB97" s="11">
        <f t="shared" si="44"/>
        <v>15.424198947871826</v>
      </c>
      <c r="AC97" s="7"/>
      <c r="AD97" s="97">
        <f t="shared" si="48"/>
        <v>0</v>
      </c>
      <c r="AE97" s="98"/>
      <c r="AF97" s="97">
        <f t="shared" si="45"/>
        <v>0</v>
      </c>
      <c r="AG97" s="98"/>
      <c r="AH97" s="97">
        <f t="shared" si="46"/>
        <v>15.269956958393108</v>
      </c>
      <c r="AI97" s="98">
        <v>0.99</v>
      </c>
      <c r="AJ97" s="97">
        <f t="shared" si="43"/>
        <v>62.591399330463865</v>
      </c>
      <c r="AK97" s="98">
        <v>4.0579999999999998</v>
      </c>
      <c r="AL97" s="192"/>
      <c r="AM97" s="99"/>
      <c r="AN97" s="99"/>
      <c r="AO97" s="66"/>
    </row>
    <row r="98" spans="1:41" s="31" customFormat="1" ht="17" x14ac:dyDescent="0.2">
      <c r="A98" s="311"/>
      <c r="B98" s="61" t="s">
        <v>106</v>
      </c>
      <c r="C98" s="245" t="str">
        <f>IF(OR(TOTAL!C98="",TOTAL!C98=0),"",TOTAL!C98/TOTAL!$C$6*'Vîrsta 1-2 ani'!$C$6)</f>
        <v/>
      </c>
      <c r="D98" s="245" t="str">
        <f>IF(OR(TOTAL!D98="",TOTAL!D98=0),"",TOTAL!D98/TOTAL!$C$6*'Vîrsta 1-2 ani'!$C$6)</f>
        <v/>
      </c>
      <c r="E98" s="245" t="str">
        <f>IF(OR(TOTAL!E98="",TOTAL!E98=0),"",TOTAL!E98/TOTAL!$C$6*'Vîrsta 1-2 ani'!$C$6)</f>
        <v/>
      </c>
      <c r="F98" s="245" t="str">
        <f>IF(OR(TOTAL!F98="",TOTAL!F98=0),"",TOTAL!F98/TOTAL!$C$6*'Vîrsta 1-2 ani'!$C$6)</f>
        <v/>
      </c>
      <c r="G98" s="245" t="str">
        <f>IF(OR(TOTAL!G98="",TOTAL!G98=0),"",TOTAL!G98/TOTAL!$C$6*'Vîrsta 1-2 ani'!$C$6)</f>
        <v/>
      </c>
      <c r="H98" s="245" t="str">
        <f>IF(OR(TOTAL!H98="",TOTAL!H98=0),"",TOTAL!H98/TOTAL!$C$6*'Vîrsta 1-2 ani'!$C$6)</f>
        <v/>
      </c>
      <c r="I98" s="245" t="str">
        <f>IF(OR(TOTAL!I98="",TOTAL!I98=0),"",TOTAL!I98/TOTAL!$C$6*'Vîrsta 1-2 ani'!$C$6)</f>
        <v/>
      </c>
      <c r="J98" s="245" t="str">
        <f>IF(OR(TOTAL!J98="",TOTAL!J98=0),"",TOTAL!J98/TOTAL!$C$6*'Vîrsta 1-2 ani'!$C$6)</f>
        <v/>
      </c>
      <c r="K98" s="245" t="str">
        <f>IF(OR(TOTAL!K98="",TOTAL!K98=0),"",TOTAL!K98/TOTAL!$C$6*'Vîrsta 1-2 ani'!$C$6)</f>
        <v/>
      </c>
      <c r="L98" s="245" t="str">
        <f>IF(OR(TOTAL!L98="",TOTAL!L98=0),"",TOTAL!L98/TOTAL!$C$6*'Vîrsta 1-2 ani'!$C$6)</f>
        <v/>
      </c>
      <c r="M98" s="245" t="str">
        <f>IF(OR(TOTAL!M98="",TOTAL!M98=0),"",TOTAL!M98/TOTAL!$C$6*'Vîrsta 1-2 ani'!$C$6)</f>
        <v/>
      </c>
      <c r="N98" s="245" t="str">
        <f>IF(OR(TOTAL!N98="",TOTAL!N98=0),"",TOTAL!N98/TOTAL!$C$6*'Vîrsta 1-2 ani'!$C$6)</f>
        <v/>
      </c>
      <c r="O98" s="245" t="str">
        <f>IF(OR(TOTAL!O98="",TOTAL!O98=0),"",TOTAL!O98/TOTAL!$C$6*'Vîrsta 1-2 ani'!$C$6)</f>
        <v/>
      </c>
      <c r="P98" s="245" t="str">
        <f>IF(OR(TOTAL!P98="",TOTAL!P98=0),"",TOTAL!P98/TOTAL!$C$6*'Vîrsta 1-2 ani'!$C$6)</f>
        <v/>
      </c>
      <c r="Q98" s="245" t="str">
        <f>IF(OR(TOTAL!Q98="",TOTAL!Q98=0),"",TOTAL!Q98/TOTAL!$C$6*'Vîrsta 1-2 ani'!$C$6)</f>
        <v/>
      </c>
      <c r="R98" s="245" t="str">
        <f>IF(OR(TOTAL!R98="",TOTAL!R98=0),"",TOTAL!R98/TOTAL!$C$6*'Vîrsta 1-2 ani'!$C$6)</f>
        <v/>
      </c>
      <c r="S98" s="245" t="str">
        <f>IF(OR(TOTAL!S98="",TOTAL!S98=0),"",TOTAL!S98/TOTAL!$C$6*'Vîrsta 1-2 ani'!$C$6)</f>
        <v/>
      </c>
      <c r="T98" s="245" t="str">
        <f>IF(OR(TOTAL!T98="",TOTAL!T98=0),"",TOTAL!T98/TOTAL!$C$6*'Vîrsta 1-2 ani'!$C$6)</f>
        <v/>
      </c>
      <c r="U98" s="245" t="str">
        <f>IF(OR(TOTAL!U98="",TOTAL!U98=0),"",TOTAL!U98/TOTAL!$C$6*'Vîrsta 1-2 ani'!$C$6)</f>
        <v/>
      </c>
      <c r="V98" s="245" t="str">
        <f>IF(OR(TOTAL!V98="",TOTAL!V98=0),"",TOTAL!V98/TOTAL!$C$6*'Vîrsta 1-2 ani'!$C$6)</f>
        <v/>
      </c>
      <c r="W98" s="245" t="str">
        <f>IF(OR(TOTAL!W98="",TOTAL!W98=0),"",TOTAL!W98/TOTAL!$C$6*'Vîrsta 1-2 ani'!$C$6)</f>
        <v/>
      </c>
      <c r="X98" s="245" t="str">
        <f>IF(OR(TOTAL!X98="",TOTAL!X98=0),"",TOTAL!X98/TOTAL!$C$6*'Vîrsta 1-2 ani'!$C$6)</f>
        <v/>
      </c>
      <c r="Y98" s="245" t="str">
        <f>IF(OR(TOTAL!Y98="",TOTAL!Y98=0),"",TOTAL!Y98/TOTAL!$C$6*'Vîrsta 1-2 ani'!$C$6)</f>
        <v/>
      </c>
      <c r="Z98" s="11">
        <f t="shared" si="47"/>
        <v>0</v>
      </c>
      <c r="AA98" s="11">
        <f t="shared" si="31"/>
        <v>0</v>
      </c>
      <c r="AB98" s="11" t="str">
        <f t="shared" si="44"/>
        <v/>
      </c>
      <c r="AC98" s="7"/>
      <c r="AD98" s="97" t="str">
        <f t="shared" si="48"/>
        <v/>
      </c>
      <c r="AE98" s="98">
        <v>4.0000000000000001E-3</v>
      </c>
      <c r="AF98" s="97" t="str">
        <f t="shared" si="45"/>
        <v/>
      </c>
      <c r="AG98" s="98"/>
      <c r="AH98" s="97" t="str">
        <f t="shared" si="46"/>
        <v/>
      </c>
      <c r="AI98" s="98">
        <v>0.81</v>
      </c>
      <c r="AJ98" s="97" t="str">
        <f t="shared" si="43"/>
        <v/>
      </c>
      <c r="AK98" s="98">
        <v>3.25</v>
      </c>
      <c r="AL98" s="192"/>
      <c r="AM98" s="99"/>
      <c r="AN98" s="99"/>
      <c r="AO98" s="66"/>
    </row>
    <row r="99" spans="1:41" s="31" customFormat="1" ht="17" x14ac:dyDescent="0.2">
      <c r="A99" s="312"/>
      <c r="B99" s="60" t="s">
        <v>49</v>
      </c>
      <c r="C99" s="245">
        <f>IF(OR(TOTAL!C99="",TOTAL!C99=0),"",TOTAL!C99/TOTAL!$C$6*'Vîrsta 1-2 ani'!$C$6)</f>
        <v>0.18117647058823527</v>
      </c>
      <c r="D99" s="245">
        <f>IF(OR(TOTAL!D99="",TOTAL!D99=0),"",TOTAL!D99/TOTAL!$C$6*'Vîrsta 1-2 ani'!$C$6)</f>
        <v>0.18117647058823527</v>
      </c>
      <c r="E99" s="245" t="str">
        <f>IF(OR(TOTAL!E99="",TOTAL!E99=0),"",TOTAL!E99/TOTAL!$C$6*'Vîrsta 1-2 ani'!$C$6)</f>
        <v/>
      </c>
      <c r="F99" s="245" t="str">
        <f>IF(OR(TOTAL!F99="",TOTAL!F99=0),"",TOTAL!F99/TOTAL!$C$6*'Vîrsta 1-2 ani'!$C$6)</f>
        <v/>
      </c>
      <c r="G99" s="245" t="str">
        <f>IF(OR(TOTAL!G99="",TOTAL!G99=0),"",TOTAL!G99/TOTAL!$C$6*'Vîrsta 1-2 ani'!$C$6)</f>
        <v/>
      </c>
      <c r="H99" s="245">
        <f>IF(OR(TOTAL!H99="",TOTAL!H99=0),"",TOTAL!H99/TOTAL!$C$6*'Vîrsta 1-2 ani'!$C$6)</f>
        <v>0.16392156862745097</v>
      </c>
      <c r="I99" s="245">
        <f>IF(OR(TOTAL!I99="",TOTAL!I99=0),"",TOTAL!I99/TOTAL!$C$6*'Vîrsta 1-2 ani'!$C$6)</f>
        <v>0.16392156862745097</v>
      </c>
      <c r="J99" s="245" t="str">
        <f>IF(OR(TOTAL!J99="",TOTAL!J99=0),"",TOTAL!J99/TOTAL!$C$6*'Vîrsta 1-2 ani'!$C$6)</f>
        <v/>
      </c>
      <c r="K99" s="245" t="str">
        <f>IF(OR(TOTAL!K99="",TOTAL!K99=0),"",TOTAL!K99/TOTAL!$C$6*'Vîrsta 1-2 ani'!$C$6)</f>
        <v/>
      </c>
      <c r="L99" s="245">
        <f>IF(OR(TOTAL!L99="",TOTAL!L99=0),"",TOTAL!L99/TOTAL!$C$6*'Vîrsta 1-2 ani'!$C$6)</f>
        <v>0.16392156862745097</v>
      </c>
      <c r="M99" s="245">
        <f>IF(OR(TOTAL!M99="",TOTAL!M99=0),"",TOTAL!M99/TOTAL!$C$6*'Vîrsta 1-2 ani'!$C$6)</f>
        <v>0.18117647058823527</v>
      </c>
      <c r="N99" s="245" t="str">
        <f>IF(OR(TOTAL!N99="",TOTAL!N99=0),"",TOTAL!N99/TOTAL!$C$6*'Vîrsta 1-2 ani'!$C$6)</f>
        <v/>
      </c>
      <c r="O99" s="245" t="str">
        <f>IF(OR(TOTAL!O99="",TOTAL!O99=0),"",TOTAL!O99/TOTAL!$C$6*'Vîrsta 1-2 ani'!$C$6)</f>
        <v/>
      </c>
      <c r="P99" s="245" t="str">
        <f>IF(OR(TOTAL!P99="",TOTAL!P99=0),"",TOTAL!P99/TOTAL!$C$6*'Vîrsta 1-2 ani'!$C$6)</f>
        <v/>
      </c>
      <c r="Q99" s="245" t="str">
        <f>IF(OR(TOTAL!Q99="",TOTAL!Q99=0),"",TOTAL!Q99/TOTAL!$C$6*'Vîrsta 1-2 ani'!$C$6)</f>
        <v/>
      </c>
      <c r="R99" s="245" t="str">
        <f>IF(OR(TOTAL!R99="",TOTAL!R99=0),"",TOTAL!R99/TOTAL!$C$6*'Vîrsta 1-2 ani'!$C$6)</f>
        <v/>
      </c>
      <c r="S99" s="245" t="str">
        <f>IF(OR(TOTAL!S99="",TOTAL!S99=0),"",TOTAL!S99/TOTAL!$C$6*'Vîrsta 1-2 ani'!$C$6)</f>
        <v/>
      </c>
      <c r="T99" s="245" t="str">
        <f>IF(OR(TOTAL!T99="",TOTAL!T99=0),"",TOTAL!T99/TOTAL!$C$6*'Vîrsta 1-2 ani'!$C$6)</f>
        <v/>
      </c>
      <c r="U99" s="245" t="str">
        <f>IF(OR(TOTAL!U99="",TOTAL!U99=0),"",TOTAL!U99/TOTAL!$C$6*'Vîrsta 1-2 ani'!$C$6)</f>
        <v/>
      </c>
      <c r="V99" s="245" t="str">
        <f>IF(OR(TOTAL!V99="",TOTAL!V99=0),"",TOTAL!V99/TOTAL!$C$6*'Vîrsta 1-2 ani'!$C$6)</f>
        <v/>
      </c>
      <c r="W99" s="245">
        <f>IF(OR(TOTAL!W99="",TOTAL!W99=0),"",TOTAL!W99/TOTAL!$C$6*'Vîrsta 1-2 ani'!$C$6)</f>
        <v>0.16392156862745097</v>
      </c>
      <c r="X99" s="245" t="str">
        <f>IF(OR(TOTAL!X99="",TOTAL!X99=0),"",TOTAL!X99/TOTAL!$C$6*'Vîrsta 1-2 ani'!$C$6)</f>
        <v/>
      </c>
      <c r="Y99" s="245" t="str">
        <f>IF(OR(TOTAL!Y99="",TOTAL!Y99=0),"",TOTAL!Y99/TOTAL!$C$6*'Vîrsta 1-2 ani'!$C$6)</f>
        <v/>
      </c>
      <c r="Z99" s="11">
        <f t="shared" si="47"/>
        <v>1.1992156862745096</v>
      </c>
      <c r="AA99" s="11">
        <f t="shared" si="31"/>
        <v>5.8498326159732175</v>
      </c>
      <c r="AB99" s="11">
        <f t="shared" si="44"/>
        <v>5.8498326159732175</v>
      </c>
      <c r="AC99" s="7"/>
      <c r="AD99" s="97">
        <f t="shared" si="48"/>
        <v>8.189765662362504E-2</v>
      </c>
      <c r="AE99" s="98">
        <v>1.4E-2</v>
      </c>
      <c r="AF99" s="97">
        <f t="shared" si="45"/>
        <v>5.8498326159732179E-3</v>
      </c>
      <c r="AG99" s="98">
        <v>1E-3</v>
      </c>
      <c r="AH99" s="97">
        <f t="shared" si="46"/>
        <v>3.8462649450023902</v>
      </c>
      <c r="AI99" s="98">
        <v>0.65749999999999997</v>
      </c>
      <c r="AJ99" s="97">
        <f t="shared" si="43"/>
        <v>13.483864179818267</v>
      </c>
      <c r="AK99" s="98">
        <v>2.3050000000000002</v>
      </c>
      <c r="AL99" s="204"/>
      <c r="AM99" s="176"/>
      <c r="AN99" s="176"/>
      <c r="AO99" s="66"/>
    </row>
    <row r="100" spans="1:41" ht="18" thickBot="1" x14ac:dyDescent="0.25">
      <c r="A100" s="237">
        <v>13</v>
      </c>
      <c r="B100" s="73" t="s">
        <v>9</v>
      </c>
      <c r="C100" s="253">
        <f>IF(OR(TOTAL!C100="",TOTAL!C100=0),"",((TOTAL!C100-('Vîrsta 3-4 ani'!$C$6*0.00016)-('Vîrsta 5-7 ani'!$C$6*0.00048))/TOTAL!$C$6)*$C$6)</f>
        <v>1.811764705882353E-2</v>
      </c>
      <c r="D100" s="253">
        <f>IF(OR(TOTAL!D100="",TOTAL!D100=0),"",((TOTAL!D100-('Vîrsta 3-4 ani'!$C$6*0.00016)-('Vîrsta 5-7 ani'!$C$6*0.00048))/TOTAL!$C$6)*$C$6)</f>
        <v>1.811764705882353E-2</v>
      </c>
      <c r="E100" s="253">
        <f>IF(OR(TOTAL!E100="",TOTAL!E100=0),"",((TOTAL!E100-('Vîrsta 3-4 ani'!$C$6*0.00016)-('Vîrsta 5-7 ani'!$C$6*0.00048))/TOTAL!$C$6)*$C$6)</f>
        <v>1.811764705882353E-2</v>
      </c>
      <c r="F100" s="253">
        <f>IF(OR(TOTAL!F100="",TOTAL!F100=0),"",((TOTAL!F100-('Vîrsta 3-4 ani'!$C$6*0.00016)-('Vîrsta 5-7 ani'!$C$6*0.00048))/TOTAL!$C$6)*$C$6)</f>
        <v>1.811764705882353E-2</v>
      </c>
      <c r="G100" s="253">
        <f>IF(OR(TOTAL!G100="",TOTAL!G100=0),"",((TOTAL!G100-('Vîrsta 3-4 ani'!$C$6*0.00016)-('Vîrsta 5-7 ani'!$C$6*0.00048))/TOTAL!$C$6)*$C$6)</f>
        <v>1.3803921568627451E-2</v>
      </c>
      <c r="H100" s="253">
        <f>IF(OR(TOTAL!H100="",TOTAL!H100=0),"",((TOTAL!H100-('Vîrsta 3-4 ani'!$C$6*0.00016)-('Vîrsta 5-7 ani'!$C$6*0.00048))/TOTAL!$C$6)*$C$6)</f>
        <v>1.5960784313725489E-2</v>
      </c>
      <c r="I100" s="253">
        <f>IF(OR(TOTAL!I100="",TOTAL!I100=0),"",((TOTAL!I100-('Vîrsta 3-4 ani'!$C$6*0.00016)-('Vîrsta 5-7 ani'!$C$6*0.00048))/TOTAL!$C$6)*$C$6)</f>
        <v>1.5960784313725489E-2</v>
      </c>
      <c r="J100" s="253">
        <f>IF(OR(TOTAL!J100="",TOTAL!J100=0),"",((TOTAL!J100-('Vîrsta 3-4 ani'!$C$6*0.00016)-('Vîrsta 5-7 ani'!$C$6*0.00048))/TOTAL!$C$6)*$C$6)</f>
        <v>1.3803921568627451E-2</v>
      </c>
      <c r="K100" s="253">
        <f>IF(OR(TOTAL!K100="",TOTAL!K100=0),"",((TOTAL!K100-('Vîrsta 3-4 ani'!$C$6*0.00016)-('Vîrsta 5-7 ani'!$C$6*0.00048))/TOTAL!$C$6)*$C$6)</f>
        <v>1.3803921568627451E-2</v>
      </c>
      <c r="L100" s="253">
        <f>IF(OR(TOTAL!L100="",TOTAL!L100=0),"",((TOTAL!L100-('Vîrsta 3-4 ani'!$C$6*0.00016)-('Vîrsta 5-7 ani'!$C$6*0.00048))/TOTAL!$C$6)*$C$6)</f>
        <v>1.3803921568627451E-2</v>
      </c>
      <c r="M100" s="253">
        <f>IF(OR(TOTAL!M100="",TOTAL!M100=0),"",((TOTAL!M100-('Vîrsta 3-4 ani'!$C$6*0.00016)-('Vîrsta 5-7 ani'!$C$6*0.00048))/TOTAL!$C$6)*$C$6)</f>
        <v>1.5960784313725489E-2</v>
      </c>
      <c r="N100" s="253">
        <f>IF(OR(TOTAL!N100="",TOTAL!N100=0),"",((TOTAL!N100-('Vîrsta 3-4 ani'!$C$6*0.00016)-('Vîrsta 5-7 ani'!$C$6*0.00048))/TOTAL!$C$6)*$C$6)</f>
        <v>1.5960784313725489E-2</v>
      </c>
      <c r="O100" s="253">
        <f>IF(OR(TOTAL!O100="",TOTAL!O100=0),"",((TOTAL!O100-('Vîrsta 3-4 ani'!$C$6*0.00016)-('Vîrsta 5-7 ani'!$C$6*0.00048))/TOTAL!$C$6)*$C$6)</f>
        <v>1.5960784313725489E-2</v>
      </c>
      <c r="P100" s="253">
        <f>IF(OR(TOTAL!P100="",TOTAL!P100=0),"",((TOTAL!P100-('Vîrsta 3-4 ani'!$C$6*0.00016)-('Vîrsta 5-7 ani'!$C$6*0.00048))/TOTAL!$C$6)*$C$6)</f>
        <v>1.3803921568627451E-2</v>
      </c>
      <c r="Q100" s="253">
        <f>IF(OR(TOTAL!Q100="",TOTAL!Q100=0),"",((TOTAL!Q100-('Vîrsta 3-4 ani'!$C$6*0.00016)-('Vîrsta 5-7 ani'!$C$6*0.00048))/TOTAL!$C$6)*$C$6)</f>
        <v>1.3803921568627451E-2</v>
      </c>
      <c r="R100" s="253">
        <f>IF(OR(TOTAL!R100="",TOTAL!R100=0),"",((TOTAL!R100-('Vîrsta 3-4 ani'!$C$6*0.00016)-('Vîrsta 5-7 ani'!$C$6*0.00048))/TOTAL!$C$6)*$C$6)</f>
        <v>1.3803921568627451E-2</v>
      </c>
      <c r="S100" s="253">
        <f>IF(OR(TOTAL!S100="",TOTAL!S100=0),"",((TOTAL!S100-('Vîrsta 3-4 ani'!$C$6*0.00016)-('Vîrsta 5-7 ani'!$C$6*0.00048))/TOTAL!$C$6)*$C$6)</f>
        <v>1.3803921568627451E-2</v>
      </c>
      <c r="T100" s="253">
        <f>IF(OR(TOTAL!T100="",TOTAL!T100=0),"",((TOTAL!T100-('Vîrsta 3-4 ani'!$C$6*0.00016)-('Vîrsta 5-7 ani'!$C$6*0.00048))/TOTAL!$C$6)*$C$6)</f>
        <v>1.3803921568627451E-2</v>
      </c>
      <c r="U100" s="253">
        <f>IF(OR(TOTAL!U100="",TOTAL!U100=0),"",((TOTAL!U100-('Vîrsta 3-4 ani'!$C$6*0.00016)-('Vîrsta 5-7 ani'!$C$6*0.00048))/TOTAL!$C$6)*$C$6)</f>
        <v>1.3803921568627451E-2</v>
      </c>
      <c r="V100" s="253">
        <f>IF(OR(TOTAL!V100="",TOTAL!V100=0),"",((TOTAL!V100-('Vîrsta 3-4 ani'!$C$6*0.00016)-('Vîrsta 5-7 ani'!$C$6*0.00048))/TOTAL!$C$6)*$C$6)</f>
        <v>1.5960784313725489E-2</v>
      </c>
      <c r="W100" s="253">
        <f>IF(OR(TOTAL!W100="",TOTAL!W100=0),"",((TOTAL!W100-('Vîrsta 3-4 ani'!$C$6*0.00016)-('Vîrsta 5-7 ani'!$C$6*0.00048))/TOTAL!$C$6)*$C$6)</f>
        <v>1.3803921568627451E-2</v>
      </c>
      <c r="X100" s="253" t="str">
        <f>IF(OR(TOTAL!X100="",TOTAL!X100=0),"",((TOTAL!X100-('Vîrsta 3-4 ani'!$C$6*0.00016)-('Vîrsta 5-7 ani'!$C$6*0.00048))/TOTAL!$C$6)*$C$6)</f>
        <v/>
      </c>
      <c r="Y100" s="253" t="str">
        <f>IF(OR(TOTAL!Y100="",TOTAL!Y100=0),"",((TOTAL!Y100-('Vîrsta 3-4 ani'!$C$6*0.00016)-('Vîrsta 5-7 ani'!$C$6*0.00048))/TOTAL!$C$6)*$C$6)</f>
        <v/>
      </c>
      <c r="Z100" s="74">
        <f t="shared" si="47"/>
        <v>0.3200784313725491</v>
      </c>
      <c r="AA100" s="74">
        <f t="shared" si="31"/>
        <v>1.5613582018173127</v>
      </c>
      <c r="AB100" s="74">
        <f t="shared" si="44"/>
        <v>1.5613582018173127</v>
      </c>
      <c r="AC100" s="75"/>
      <c r="AD100" s="106">
        <f t="shared" si="48"/>
        <v>0</v>
      </c>
      <c r="AE100" s="107"/>
      <c r="AF100" s="106">
        <f t="shared" si="45"/>
        <v>0</v>
      </c>
      <c r="AG100" s="107"/>
      <c r="AH100" s="106">
        <f t="shared" si="46"/>
        <v>0</v>
      </c>
      <c r="AI100" s="107"/>
      <c r="AJ100" s="106">
        <f t="shared" si="43"/>
        <v>0</v>
      </c>
      <c r="AK100" s="146"/>
      <c r="AL100" s="205">
        <v>1.1200000000000001</v>
      </c>
      <c r="AM100" s="147">
        <f>IFERROR((AB100-AL100),"")</f>
        <v>0.44135820181731256</v>
      </c>
      <c r="AN100" s="147">
        <f>IFERROR((AB100*100/AL100),"")</f>
        <v>139.4069823051172</v>
      </c>
      <c r="AO100" s="18"/>
    </row>
    <row r="101" spans="1:41" ht="17" x14ac:dyDescent="0.2">
      <c r="A101" s="109">
        <v>14</v>
      </c>
      <c r="B101" s="110" t="s">
        <v>8</v>
      </c>
      <c r="C101" s="254" t="str">
        <f>IF(OR(TOTAL!C101="",TOTAL!C101=0),"",TOTAL!C101/TOTAL!$C$6*'Vîrsta 1-2 ani'!$C$6)</f>
        <v/>
      </c>
      <c r="D101" s="254">
        <f>IF(OR(TOTAL!D101="",TOTAL!D101=0),"",TOTAL!D101/TOTAL!$C$6*'Vîrsta 1-2 ani'!$C$6)</f>
        <v>2.1568627450980391E-3</v>
      </c>
      <c r="E101" s="254" t="str">
        <f>IF(OR(TOTAL!E101="",TOTAL!E101=0),"",TOTAL!E101/TOTAL!$C$6*'Vîrsta 1-2 ani'!$C$6)</f>
        <v/>
      </c>
      <c r="F101" s="254">
        <f>IF(OR(TOTAL!F101="",TOTAL!F101=0),"",TOTAL!F101/TOTAL!$C$6*'Vîrsta 1-2 ani'!$C$6)</f>
        <v>3.2352941176470584E-3</v>
      </c>
      <c r="G101" s="254">
        <f>IF(OR(TOTAL!G101="",TOTAL!G101=0),"",TOTAL!G101/TOTAL!$C$6*'Vîrsta 1-2 ani'!$C$6)</f>
        <v>2.1568627450980391E-3</v>
      </c>
      <c r="H101" s="254" t="str">
        <f>IF(OR(TOTAL!H101="",TOTAL!H101=0),"",TOTAL!H101/TOTAL!$C$6*'Vîrsta 1-2 ani'!$C$6)</f>
        <v/>
      </c>
      <c r="I101" s="254">
        <f>IF(OR(TOTAL!I101="",TOTAL!I101=0),"",TOTAL!I101/TOTAL!$C$6*'Vîrsta 1-2 ani'!$C$6)</f>
        <v>2.8039215686274511E-3</v>
      </c>
      <c r="J101" s="254" t="str">
        <f>IF(OR(TOTAL!J101="",TOTAL!J101=0),"",TOTAL!J101/TOTAL!$C$6*'Vîrsta 1-2 ani'!$C$6)</f>
        <v/>
      </c>
      <c r="K101" s="254">
        <f>IF(OR(TOTAL!K101="",TOTAL!K101=0),"",TOTAL!K101/TOTAL!$C$6*'Vîrsta 1-2 ani'!$C$6)</f>
        <v>2.5882352941176473E-3</v>
      </c>
      <c r="L101" s="254">
        <f>IF(OR(TOTAL!L101="",TOTAL!L101=0),"",TOTAL!L101/TOTAL!$C$6*'Vîrsta 1-2 ani'!$C$6)</f>
        <v>2.5882352941176473E-3</v>
      </c>
      <c r="M101" s="254" t="str">
        <f>IF(OR(TOTAL!M101="",TOTAL!M101=0),"",TOTAL!M101/TOTAL!$C$6*'Vîrsta 1-2 ani'!$C$6)</f>
        <v/>
      </c>
      <c r="N101" s="254">
        <f>IF(OR(TOTAL!N101="",TOTAL!N101=0),"",TOTAL!N101/TOTAL!$C$6*'Vîrsta 1-2 ani'!$C$6)</f>
        <v>2.8039215686274511E-3</v>
      </c>
      <c r="O101" s="254" t="str">
        <f>IF(OR(TOTAL!O101="",TOTAL!O101=0),"",TOTAL!O101/TOTAL!$C$6*'Vîrsta 1-2 ani'!$C$6)</f>
        <v/>
      </c>
      <c r="P101" s="254">
        <f>IF(OR(TOTAL!P101="",TOTAL!P101=0),"",TOTAL!P101/TOTAL!$C$6*'Vîrsta 1-2 ani'!$C$6)</f>
        <v>2.5882352941176473E-3</v>
      </c>
      <c r="Q101" s="254">
        <f>IF(OR(TOTAL!Q101="",TOTAL!Q101=0),"",TOTAL!Q101/TOTAL!$C$6*'Vîrsta 1-2 ani'!$C$6)</f>
        <v>2.5882352941176473E-3</v>
      </c>
      <c r="R101" s="254" t="str">
        <f>IF(OR(TOTAL!R101="",TOTAL!R101=0),"",TOTAL!R101/TOTAL!$C$6*'Vîrsta 1-2 ani'!$C$6)</f>
        <v/>
      </c>
      <c r="S101" s="254">
        <f>IF(OR(TOTAL!S101="",TOTAL!S101=0),"",TOTAL!S101/TOTAL!$C$6*'Vîrsta 1-2 ani'!$C$6)</f>
        <v>2.5882352941176473E-3</v>
      </c>
      <c r="T101" s="254" t="str">
        <f>IF(OR(TOTAL!T101="",TOTAL!T101=0),"",TOTAL!T101/TOTAL!$C$6*'Vîrsta 1-2 ani'!$C$6)</f>
        <v/>
      </c>
      <c r="U101" s="254">
        <f>IF(OR(TOTAL!U101="",TOTAL!U101=0),"",TOTAL!U101/TOTAL!$C$6*'Vîrsta 1-2 ani'!$C$6)</f>
        <v>2.1568627450980391E-3</v>
      </c>
      <c r="V101" s="254">
        <f>IF(OR(TOTAL!V101="",TOTAL!V101=0),"",TOTAL!V101/TOTAL!$C$6*'Vîrsta 1-2 ani'!$C$6)</f>
        <v>2.1568627450980391E-3</v>
      </c>
      <c r="W101" s="254" t="str">
        <f>IF(OR(TOTAL!W101="",TOTAL!W101=0),"",TOTAL!W101/TOTAL!$C$6*'Vîrsta 1-2 ani'!$C$6)</f>
        <v/>
      </c>
      <c r="X101" s="254">
        <f>IF(OR(TOTAL!X101="",TOTAL!X101=0),"",TOTAL!X101/TOTAL!$C$6*'Vîrsta 1-2 ani'!$C$6)</f>
        <v>2.8039215686274511E-3</v>
      </c>
      <c r="Y101" s="254" t="str">
        <f>IF(OR(TOTAL!Y101="",TOTAL!Y101=0),"",TOTAL!Y101/TOTAL!$C$6*'Vîrsta 1-2 ani'!$C$6)</f>
        <v/>
      </c>
      <c r="Z101" s="111">
        <f t="shared" si="47"/>
        <v>3.3215686274509805E-2</v>
      </c>
      <c r="AA101" s="111">
        <f t="shared" si="31"/>
        <v>0.16202773792443809</v>
      </c>
      <c r="AB101" s="111">
        <f t="shared" si="44"/>
        <v>0.16202773792443809</v>
      </c>
      <c r="AC101" s="112">
        <v>0</v>
      </c>
      <c r="AD101" s="111">
        <f t="shared" si="48"/>
        <v>0</v>
      </c>
      <c r="AE101" s="113">
        <v>0</v>
      </c>
      <c r="AF101" s="111">
        <f t="shared" si="45"/>
        <v>0</v>
      </c>
      <c r="AG101" s="113">
        <v>0</v>
      </c>
      <c r="AH101" s="111">
        <f t="shared" si="46"/>
        <v>0</v>
      </c>
      <c r="AI101" s="140">
        <v>0</v>
      </c>
      <c r="AJ101" s="227">
        <f t="shared" si="43"/>
        <v>0</v>
      </c>
      <c r="AK101" s="224">
        <v>0</v>
      </c>
      <c r="AL101" s="142"/>
      <c r="AM101" s="143"/>
      <c r="AN101" s="143"/>
      <c r="AO101" s="18"/>
    </row>
    <row r="102" spans="1:41" ht="17" x14ac:dyDescent="0.2">
      <c r="A102" s="81">
        <v>15</v>
      </c>
      <c r="B102" s="82" t="s">
        <v>10</v>
      </c>
      <c r="C102" s="255">
        <f>IF(OR(TOTAL!C102="",TOTAL!C102=0),"",TOTAL!C102/TOTAL!$C$6*'Vîrsta 1-2 ani'!$C$6)</f>
        <v>2.1568627450980392E-2</v>
      </c>
      <c r="D102" s="255" t="str">
        <f>IF(OR(TOTAL!D102="",TOTAL!D102=0),"",TOTAL!D102/TOTAL!$C$6*'Vîrsta 1-2 ani'!$C$6)</f>
        <v/>
      </c>
      <c r="E102" s="255" t="str">
        <f>IF(OR(TOTAL!E102="",TOTAL!E102=0),"",TOTAL!E102/TOTAL!$C$6*'Vîrsta 1-2 ani'!$C$6)</f>
        <v/>
      </c>
      <c r="F102" s="255" t="str">
        <f>IF(OR(TOTAL!F102="",TOTAL!F102=0),"",TOTAL!F102/TOTAL!$C$6*'Vîrsta 1-2 ani'!$C$6)</f>
        <v/>
      </c>
      <c r="G102" s="255" t="str">
        <f>IF(OR(TOTAL!G102="",TOTAL!G102=0),"",TOTAL!G102/TOTAL!$C$6*'Vîrsta 1-2 ani'!$C$6)</f>
        <v/>
      </c>
      <c r="H102" s="255">
        <f>IF(OR(TOTAL!H102="",TOTAL!H102=0),"",TOTAL!H102/TOTAL!$C$6*'Vîrsta 1-2 ani'!$C$6)</f>
        <v>2.1568627450980392E-2</v>
      </c>
      <c r="I102" s="255" t="str">
        <f>IF(OR(TOTAL!I102="",TOTAL!I102=0),"",TOTAL!I102/TOTAL!$C$6*'Vîrsta 1-2 ani'!$C$6)</f>
        <v/>
      </c>
      <c r="J102" s="255" t="str">
        <f>IF(OR(TOTAL!J102="",TOTAL!J102=0),"",TOTAL!J102/TOTAL!$C$6*'Vîrsta 1-2 ani'!$C$6)</f>
        <v/>
      </c>
      <c r="K102" s="255" t="str">
        <f>IF(OR(TOTAL!K102="",TOTAL!K102=0),"",TOTAL!K102/TOTAL!$C$6*'Vîrsta 1-2 ani'!$C$6)</f>
        <v/>
      </c>
      <c r="L102" s="255" t="str">
        <f>IF(OR(TOTAL!L102="",TOTAL!L102=0),"",TOTAL!L102/TOTAL!$C$6*'Vîrsta 1-2 ani'!$C$6)</f>
        <v/>
      </c>
      <c r="M102" s="255">
        <f>IF(OR(TOTAL!M102="",TOTAL!M102=0),"",TOTAL!M102/TOTAL!$C$6*'Vîrsta 1-2 ani'!$C$6)</f>
        <v>2.1568627450980392E-2</v>
      </c>
      <c r="N102" s="255" t="str">
        <f>IF(OR(TOTAL!N102="",TOTAL!N102=0),"",TOTAL!N102/TOTAL!$C$6*'Vîrsta 1-2 ani'!$C$6)</f>
        <v/>
      </c>
      <c r="O102" s="255" t="str">
        <f>IF(OR(TOTAL!O102="",TOTAL!O102=0),"",TOTAL!O102/TOTAL!$C$6*'Vîrsta 1-2 ani'!$C$6)</f>
        <v/>
      </c>
      <c r="P102" s="255" t="str">
        <f>IF(OR(TOTAL!P102="",TOTAL!P102=0),"",TOTAL!P102/TOTAL!$C$6*'Vîrsta 1-2 ani'!$C$6)</f>
        <v/>
      </c>
      <c r="Q102" s="255" t="str">
        <f>IF(OR(TOTAL!Q102="",TOTAL!Q102=0),"",TOTAL!Q102/TOTAL!$C$6*'Vîrsta 1-2 ani'!$C$6)</f>
        <v/>
      </c>
      <c r="R102" s="255">
        <f>IF(OR(TOTAL!R102="",TOTAL!R102=0),"",TOTAL!R102/TOTAL!$C$6*'Vîrsta 1-2 ani'!$C$6)</f>
        <v>2.8039215686274512E-2</v>
      </c>
      <c r="S102" s="255" t="str">
        <f>IF(OR(TOTAL!S102="",TOTAL!S102=0),"",TOTAL!S102/TOTAL!$C$6*'Vîrsta 1-2 ani'!$C$6)</f>
        <v/>
      </c>
      <c r="T102" s="255" t="str">
        <f>IF(OR(TOTAL!T102="",TOTAL!T102=0),"",TOTAL!T102/TOTAL!$C$6*'Vîrsta 1-2 ani'!$C$6)</f>
        <v/>
      </c>
      <c r="U102" s="255" t="str">
        <f>IF(OR(TOTAL!U102="",TOTAL!U102=0),"",TOTAL!U102/TOTAL!$C$6*'Vîrsta 1-2 ani'!$C$6)</f>
        <v/>
      </c>
      <c r="V102" s="255" t="str">
        <f>IF(OR(TOTAL!V102="",TOTAL!V102=0),"",TOTAL!V102/TOTAL!$C$6*'Vîrsta 1-2 ani'!$C$6)</f>
        <v/>
      </c>
      <c r="W102" s="255">
        <f>IF(OR(TOTAL!W102="",TOTAL!W102=0),"",TOTAL!W102/TOTAL!$C$6*'Vîrsta 1-2 ani'!$C$6)</f>
        <v>2.8039215686274512E-2</v>
      </c>
      <c r="X102" s="255" t="str">
        <f>IF(OR(TOTAL!X102="",TOTAL!X102=0),"",TOTAL!X102/TOTAL!$C$6*'Vîrsta 1-2 ani'!$C$6)</f>
        <v/>
      </c>
      <c r="Y102" s="255" t="str">
        <f>IF(OR(TOTAL!Y102="",TOTAL!Y102=0),"",TOTAL!Y102/TOTAL!$C$6*'Vîrsta 1-2 ani'!$C$6)</f>
        <v/>
      </c>
      <c r="Z102" s="83">
        <f t="shared" si="47"/>
        <v>0.1207843137254902</v>
      </c>
      <c r="AA102" s="83">
        <f t="shared" si="31"/>
        <v>0.58919177427068392</v>
      </c>
      <c r="AB102" s="83">
        <f t="shared" si="44"/>
        <v>0.58919177427068392</v>
      </c>
      <c r="AC102" s="94">
        <v>0</v>
      </c>
      <c r="AD102" s="83">
        <f t="shared" si="48"/>
        <v>4.949210903873745E-2</v>
      </c>
      <c r="AE102" s="85">
        <v>8.4000000000000005E-2</v>
      </c>
      <c r="AF102" s="83">
        <f t="shared" si="45"/>
        <v>1.1194643711142994E-2</v>
      </c>
      <c r="AG102" s="85">
        <v>1.9E-2</v>
      </c>
      <c r="AH102" s="83">
        <f t="shared" si="46"/>
        <v>0.10664371114299379</v>
      </c>
      <c r="AI102" s="141">
        <v>0.18099999999999999</v>
      </c>
      <c r="AJ102" s="227">
        <f t="shared" si="43"/>
        <v>0.61865136298421819</v>
      </c>
      <c r="AK102" s="224">
        <v>1.05</v>
      </c>
      <c r="AL102" s="142"/>
      <c r="AM102" s="143"/>
      <c r="AN102" s="143"/>
      <c r="AO102" s="18"/>
    </row>
    <row r="103" spans="1:41" ht="17" x14ac:dyDescent="0.2">
      <c r="A103" s="81">
        <v>16</v>
      </c>
      <c r="B103" s="86" t="s">
        <v>50</v>
      </c>
      <c r="C103" s="256" t="str">
        <f>IF(OR(TOTAL!C103="",TOTAL!C103=0),"",TOTAL!C103/TOTAL!$C$6*'Vîrsta 1-2 ani'!$C$6)</f>
        <v/>
      </c>
      <c r="D103" s="256" t="str">
        <f>IF(OR(TOTAL!D103="",TOTAL!D103=0),"",TOTAL!D103/TOTAL!$C$6*'Vîrsta 1-2 ani'!$C$6)</f>
        <v/>
      </c>
      <c r="E103" s="256" t="str">
        <f>IF(OR(TOTAL!E103="",TOTAL!E103=0),"",TOTAL!E103/TOTAL!$C$6*'Vîrsta 1-2 ani'!$C$6)</f>
        <v/>
      </c>
      <c r="F103" s="256" t="str">
        <f>IF(OR(TOTAL!F103="",TOTAL!F103=0),"",TOTAL!F103/TOTAL!$C$6*'Vîrsta 1-2 ani'!$C$6)</f>
        <v/>
      </c>
      <c r="G103" s="256" t="str">
        <f>IF(OR(TOTAL!G103="",TOTAL!G103=0),"",TOTAL!G103/TOTAL!$C$6*'Vîrsta 1-2 ani'!$C$6)</f>
        <v/>
      </c>
      <c r="H103" s="256" t="str">
        <f>IF(OR(TOTAL!H103="",TOTAL!H103=0),"",TOTAL!H103/TOTAL!$C$6*'Vîrsta 1-2 ani'!$C$6)</f>
        <v/>
      </c>
      <c r="I103" s="256" t="str">
        <f>IF(OR(TOTAL!I103="",TOTAL!I103=0),"",TOTAL!I103/TOTAL!$C$6*'Vîrsta 1-2 ani'!$C$6)</f>
        <v/>
      </c>
      <c r="J103" s="256" t="str">
        <f>IF(OR(TOTAL!J103="",TOTAL!J103=0),"",TOTAL!J103/TOTAL!$C$6*'Vîrsta 1-2 ani'!$C$6)</f>
        <v/>
      </c>
      <c r="K103" s="256" t="str">
        <f>IF(OR(TOTAL!K103="",TOTAL!K103=0),"",TOTAL!K103/TOTAL!$C$6*'Vîrsta 1-2 ani'!$C$6)</f>
        <v/>
      </c>
      <c r="L103" s="256" t="str">
        <f>IF(OR(TOTAL!L103="",TOTAL!L103=0),"",TOTAL!L103/TOTAL!$C$6*'Vîrsta 1-2 ani'!$C$6)</f>
        <v/>
      </c>
      <c r="M103" s="256" t="str">
        <f>IF(OR(TOTAL!M103="",TOTAL!M103=0),"",TOTAL!M103/TOTAL!$C$6*'Vîrsta 1-2 ani'!$C$6)</f>
        <v/>
      </c>
      <c r="N103" s="256" t="str">
        <f>IF(OR(TOTAL!N103="",TOTAL!N103=0),"",TOTAL!N103/TOTAL!$C$6*'Vîrsta 1-2 ani'!$C$6)</f>
        <v/>
      </c>
      <c r="O103" s="256" t="str">
        <f>IF(OR(TOTAL!O103="",TOTAL!O103=0),"",TOTAL!O103/TOTAL!$C$6*'Vîrsta 1-2 ani'!$C$6)</f>
        <v/>
      </c>
      <c r="P103" s="256" t="str">
        <f>IF(OR(TOTAL!P103="",TOTAL!P103=0),"",TOTAL!P103/TOTAL!$C$6*'Vîrsta 1-2 ani'!$C$6)</f>
        <v/>
      </c>
      <c r="Q103" s="256" t="str">
        <f>IF(OR(TOTAL!Q103="",TOTAL!Q103=0),"",TOTAL!Q103/TOTAL!$C$6*'Vîrsta 1-2 ani'!$C$6)</f>
        <v/>
      </c>
      <c r="R103" s="256" t="str">
        <f>IF(OR(TOTAL!R103="",TOTAL!R103=0),"",TOTAL!R103/TOTAL!$C$6*'Vîrsta 1-2 ani'!$C$6)</f>
        <v/>
      </c>
      <c r="S103" s="256" t="str">
        <f>IF(OR(TOTAL!S103="",TOTAL!S103=0),"",TOTAL!S103/TOTAL!$C$6*'Vîrsta 1-2 ani'!$C$6)</f>
        <v/>
      </c>
      <c r="T103" s="256" t="str">
        <f>IF(OR(TOTAL!T103="",TOTAL!T103=0),"",TOTAL!T103/TOTAL!$C$6*'Vîrsta 1-2 ani'!$C$6)</f>
        <v/>
      </c>
      <c r="U103" s="256" t="str">
        <f>IF(OR(TOTAL!U103="",TOTAL!U103=0),"",TOTAL!U103/TOTAL!$C$6*'Vîrsta 1-2 ani'!$C$6)</f>
        <v/>
      </c>
      <c r="V103" s="256" t="str">
        <f>IF(OR(TOTAL!V103="",TOTAL!V103=0),"",TOTAL!V103/TOTAL!$C$6*'Vîrsta 1-2 ani'!$C$6)</f>
        <v/>
      </c>
      <c r="W103" s="256" t="str">
        <f>IF(OR(TOTAL!W103="",TOTAL!W103=0),"",TOTAL!W103/TOTAL!$C$6*'Vîrsta 1-2 ani'!$C$6)</f>
        <v/>
      </c>
      <c r="X103" s="256" t="str">
        <f>IF(OR(TOTAL!X103="",TOTAL!X103=0),"",TOTAL!X103/TOTAL!$C$6*'Vîrsta 1-2 ani'!$C$6)</f>
        <v/>
      </c>
      <c r="Y103" s="256" t="str">
        <f>IF(OR(TOTAL!Y103="",TOTAL!Y103=0),"",TOTAL!Y103/TOTAL!$C$6*'Vîrsta 1-2 ani'!$C$6)</f>
        <v/>
      </c>
      <c r="Z103" s="83">
        <f t="shared" si="47"/>
        <v>0</v>
      </c>
      <c r="AA103" s="83">
        <f t="shared" ref="AA103" si="49">IFERROR((Z103/$Z$6*1000),"")</f>
        <v>0</v>
      </c>
      <c r="AB103" s="83" t="str">
        <f t="shared" si="44"/>
        <v/>
      </c>
      <c r="AC103" s="94">
        <v>0</v>
      </c>
      <c r="AD103" s="83" t="str">
        <f t="shared" si="48"/>
        <v/>
      </c>
      <c r="AE103" s="85">
        <v>5.3999999999999999E-2</v>
      </c>
      <c r="AF103" s="83" t="str">
        <f t="shared" si="45"/>
        <v/>
      </c>
      <c r="AG103" s="85">
        <v>0</v>
      </c>
      <c r="AH103" s="83" t="str">
        <f t="shared" si="46"/>
        <v/>
      </c>
      <c r="AI103" s="141">
        <v>0.15</v>
      </c>
      <c r="AJ103" s="227" t="str">
        <f t="shared" si="43"/>
        <v/>
      </c>
      <c r="AK103" s="224">
        <v>0.85</v>
      </c>
      <c r="AL103" s="144"/>
      <c r="AM103" s="145"/>
      <c r="AN103" s="145"/>
      <c r="AO103" s="18"/>
    </row>
    <row r="104" spans="1:41" ht="17" x14ac:dyDescent="0.2">
      <c r="A104" s="87">
        <v>17</v>
      </c>
      <c r="B104" s="86" t="s">
        <v>58</v>
      </c>
      <c r="C104" s="256">
        <f>IF(OR(TOTAL!C104="",TOTAL!C104=0),"",TOTAL!C104/TOTAL!$C$6*'Vîrsta 1-2 ani'!$C$6)</f>
        <v>2.1568627450980392E-2</v>
      </c>
      <c r="D104" s="256" t="str">
        <f>IF(OR(TOTAL!D104="",TOTAL!D104=0),"",TOTAL!D104/TOTAL!$C$6*'Vîrsta 1-2 ani'!$C$6)</f>
        <v/>
      </c>
      <c r="E104" s="256">
        <f>IF(OR(TOTAL!E104="",TOTAL!E104=0),"",TOTAL!E104/TOTAL!$C$6*'Vîrsta 1-2 ani'!$C$6)</f>
        <v>2.1568627450980392E-2</v>
      </c>
      <c r="F104" s="256" t="str">
        <f>IF(OR(TOTAL!F104="",TOTAL!F104=0),"",TOTAL!F104/TOTAL!$C$6*'Vîrsta 1-2 ani'!$C$6)</f>
        <v/>
      </c>
      <c r="G104" s="256" t="str">
        <f>IF(OR(TOTAL!G104="",TOTAL!G104=0),"",TOTAL!G104/TOTAL!$C$6*'Vîrsta 1-2 ani'!$C$6)</f>
        <v/>
      </c>
      <c r="H104" s="256">
        <f>IF(OR(TOTAL!H104="",TOTAL!H104=0),"",TOTAL!H104/TOTAL!$C$6*'Vîrsta 1-2 ani'!$C$6)</f>
        <v>2.1568627450980392E-2</v>
      </c>
      <c r="I104" s="256" t="str">
        <f>IF(OR(TOTAL!I104="",TOTAL!I104=0),"",TOTAL!I104/TOTAL!$C$6*'Vîrsta 1-2 ani'!$C$6)</f>
        <v/>
      </c>
      <c r="J104" s="256">
        <f>IF(OR(TOTAL!J104="",TOTAL!J104=0),"",TOTAL!J104/TOTAL!$C$6*'Vîrsta 1-2 ani'!$C$6)</f>
        <v>2.1568627450980392E-2</v>
      </c>
      <c r="K104" s="256" t="str">
        <f>IF(OR(TOTAL!K104="",TOTAL!K104=0),"",TOTAL!K104/TOTAL!$C$6*'Vîrsta 1-2 ani'!$C$6)</f>
        <v/>
      </c>
      <c r="L104" s="256" t="str">
        <f>IF(OR(TOTAL!L104="",TOTAL!L104=0),"",TOTAL!L104/TOTAL!$C$6*'Vîrsta 1-2 ani'!$C$6)</f>
        <v/>
      </c>
      <c r="M104" s="256">
        <f>IF(OR(TOTAL!M104="",TOTAL!M104=0),"",TOTAL!M104/TOTAL!$C$6*'Vîrsta 1-2 ani'!$C$6)</f>
        <v>2.1568627450980392E-2</v>
      </c>
      <c r="N104" s="256" t="str">
        <f>IF(OR(TOTAL!N104="",TOTAL!N104=0),"",TOTAL!N104/TOTAL!$C$6*'Vîrsta 1-2 ani'!$C$6)</f>
        <v/>
      </c>
      <c r="O104" s="256">
        <f>IF(OR(TOTAL!O104="",TOTAL!O104=0),"",TOTAL!O104/TOTAL!$C$6*'Vîrsta 1-2 ani'!$C$6)</f>
        <v>2.1568627450980392E-2</v>
      </c>
      <c r="P104" s="256" t="str">
        <f>IF(OR(TOTAL!P104="",TOTAL!P104=0),"",TOTAL!P104/TOTAL!$C$6*'Vîrsta 1-2 ani'!$C$6)</f>
        <v/>
      </c>
      <c r="Q104" s="256" t="str">
        <f>IF(OR(TOTAL!Q104="",TOTAL!Q104=0),"",TOTAL!Q104/TOTAL!$C$6*'Vîrsta 1-2 ani'!$C$6)</f>
        <v/>
      </c>
      <c r="R104" s="256">
        <f>IF(OR(TOTAL!R104="",TOTAL!R104=0),"",TOTAL!R104/TOTAL!$C$6*'Vîrsta 1-2 ani'!$C$6)</f>
        <v>2.1568627450980392E-2</v>
      </c>
      <c r="S104" s="256" t="str">
        <f>IF(OR(TOTAL!S104="",TOTAL!S104=0),"",TOTAL!S104/TOTAL!$C$6*'Vîrsta 1-2 ani'!$C$6)</f>
        <v/>
      </c>
      <c r="T104" s="256">
        <f>IF(OR(TOTAL!T104="",TOTAL!T104=0),"",TOTAL!T104/TOTAL!$C$6*'Vîrsta 1-2 ani'!$C$6)</f>
        <v>2.1568627450980392E-2</v>
      </c>
      <c r="U104" s="256" t="str">
        <f>IF(OR(TOTAL!U104="",TOTAL!U104=0),"",TOTAL!U104/TOTAL!$C$6*'Vîrsta 1-2 ani'!$C$6)</f>
        <v/>
      </c>
      <c r="V104" s="256" t="str">
        <f>IF(OR(TOTAL!V104="",TOTAL!V104=0),"",TOTAL!V104/TOTAL!$C$6*'Vîrsta 1-2 ani'!$C$6)</f>
        <v/>
      </c>
      <c r="W104" s="256" t="str">
        <f>IF(OR(TOTAL!W104="",TOTAL!W104=0),"",TOTAL!W104/TOTAL!$C$6*'Vîrsta 1-2 ani'!$C$6)</f>
        <v/>
      </c>
      <c r="X104" s="256" t="str">
        <f>IF(OR(TOTAL!X104="",TOTAL!X104=0),"",TOTAL!X104/TOTAL!$C$6*'Vîrsta 1-2 ani'!$C$6)</f>
        <v/>
      </c>
      <c r="Y104" s="256" t="str">
        <f>IF(OR(TOTAL!Y104="",TOTAL!Y104=0),"",TOTAL!Y104/TOTAL!$C$6*'Vîrsta 1-2 ani'!$C$6)</f>
        <v/>
      </c>
      <c r="Z104" s="83">
        <f t="shared" si="47"/>
        <v>0.17254901960784316</v>
      </c>
      <c r="AA104" s="83">
        <f t="shared" ref="AA104:AA109" si="50">IFERROR((Z104/$Z$6*1000),"")</f>
        <v>0.84170253467240563</v>
      </c>
      <c r="AB104" s="88">
        <f t="shared" si="44"/>
        <v>0.84170253467240563</v>
      </c>
      <c r="AC104" s="94"/>
      <c r="AD104" s="83">
        <f t="shared" si="48"/>
        <v>0.16834050693448113</v>
      </c>
      <c r="AE104" s="84">
        <v>0.2</v>
      </c>
      <c r="AF104" s="88">
        <f t="shared" si="45"/>
        <v>0.1178383548541368</v>
      </c>
      <c r="AG104" s="84">
        <v>0.14000000000000001</v>
      </c>
      <c r="AH104" s="88">
        <f t="shared" si="46"/>
        <v>0.45451936872309906</v>
      </c>
      <c r="AI104" s="94">
        <v>0.54</v>
      </c>
      <c r="AJ104" s="227">
        <f t="shared" si="43"/>
        <v>1.9274988043998089</v>
      </c>
      <c r="AK104" s="224">
        <v>2.29</v>
      </c>
      <c r="AL104" s="142"/>
      <c r="AM104" s="35"/>
      <c r="AN104" s="35"/>
      <c r="AO104" s="18"/>
    </row>
    <row r="105" spans="1:41" ht="17" x14ac:dyDescent="0.2">
      <c r="A105" s="87">
        <v>18</v>
      </c>
      <c r="B105" s="89" t="s">
        <v>3</v>
      </c>
      <c r="C105" s="166">
        <f>SUM(C106:C108)</f>
        <v>0.276078431372549</v>
      </c>
      <c r="D105" s="166">
        <f t="shared" ref="D105:Y105" si="51">SUM(D106:D108)</f>
        <v>0</v>
      </c>
      <c r="E105" s="166">
        <f t="shared" si="51"/>
        <v>0.33647058823529413</v>
      </c>
      <c r="F105" s="166">
        <f t="shared" si="51"/>
        <v>0</v>
      </c>
      <c r="G105" s="166">
        <f t="shared" si="51"/>
        <v>0</v>
      </c>
      <c r="H105" s="166">
        <f t="shared" si="51"/>
        <v>0.33862745098039215</v>
      </c>
      <c r="I105" s="166">
        <f t="shared" si="51"/>
        <v>0.24803921568627452</v>
      </c>
      <c r="J105" s="166">
        <f t="shared" si="51"/>
        <v>0</v>
      </c>
      <c r="K105" s="166">
        <f t="shared" si="51"/>
        <v>0.27176470588235296</v>
      </c>
      <c r="L105" s="166">
        <f t="shared" si="51"/>
        <v>0</v>
      </c>
      <c r="M105" s="166">
        <f t="shared" si="51"/>
        <v>0.26313725490196077</v>
      </c>
      <c r="N105" s="166">
        <f t="shared" si="51"/>
        <v>0</v>
      </c>
      <c r="O105" s="166">
        <f t="shared" si="51"/>
        <v>0</v>
      </c>
      <c r="P105" s="166">
        <f t="shared" si="51"/>
        <v>0</v>
      </c>
      <c r="Q105" s="166">
        <f t="shared" si="51"/>
        <v>0</v>
      </c>
      <c r="R105" s="166">
        <f t="shared" si="51"/>
        <v>0.33215686274509804</v>
      </c>
      <c r="S105" s="166">
        <f t="shared" si="51"/>
        <v>0</v>
      </c>
      <c r="T105" s="166">
        <f t="shared" si="51"/>
        <v>0</v>
      </c>
      <c r="U105" s="166">
        <f t="shared" si="51"/>
        <v>0</v>
      </c>
      <c r="V105" s="166">
        <f t="shared" si="51"/>
        <v>0</v>
      </c>
      <c r="W105" s="166">
        <f t="shared" si="51"/>
        <v>0.23725490196078436</v>
      </c>
      <c r="X105" s="166">
        <f t="shared" si="51"/>
        <v>0</v>
      </c>
      <c r="Y105" s="166">
        <f t="shared" si="51"/>
        <v>0</v>
      </c>
      <c r="Z105" s="90">
        <f t="shared" ref="Z105" si="52">SUM(Z106:Z108)</f>
        <v>2.303529411764706</v>
      </c>
      <c r="AA105" s="90">
        <f t="shared" si="50"/>
        <v>11.236728837876615</v>
      </c>
      <c r="AB105" s="90">
        <f t="shared" si="44"/>
        <v>11.236728837876615</v>
      </c>
      <c r="AC105" s="95"/>
      <c r="AD105" s="90">
        <f>SUM(AD106:AD108)</f>
        <v>1.0613448110951698</v>
      </c>
      <c r="AE105" s="91"/>
      <c r="AF105" s="90">
        <f>SUM(AF106:AF108)</f>
        <v>0.74264466762314674</v>
      </c>
      <c r="AG105" s="91"/>
      <c r="AH105" s="90">
        <f>SUM(AH106:AH108)</f>
        <v>8.5650597800095642</v>
      </c>
      <c r="AI105" s="95"/>
      <c r="AJ105" s="10">
        <f>SUM(AJ106:AJ108)</f>
        <v>42.570999521759923</v>
      </c>
      <c r="AK105" s="225"/>
      <c r="AL105" s="142"/>
      <c r="AM105" s="35"/>
      <c r="AN105" s="35"/>
      <c r="AO105" s="18"/>
    </row>
    <row r="106" spans="1:41" s="31" customFormat="1" ht="17" x14ac:dyDescent="0.2">
      <c r="A106" s="177"/>
      <c r="B106" s="92" t="s">
        <v>38</v>
      </c>
      <c r="C106" s="257" t="str">
        <f>IF(OR(TOTAL!C106="",TOTAL!C106=0),"",TOTAL!C106/TOTAL!$C$6*'Vîrsta 1-2 ani'!$C$6)</f>
        <v/>
      </c>
      <c r="D106" s="257" t="str">
        <f>IF(OR(TOTAL!D106="",TOTAL!D106=0),"",TOTAL!D106/TOTAL!$C$6*'Vîrsta 1-2 ani'!$C$6)</f>
        <v/>
      </c>
      <c r="E106" s="257">
        <f>IF(OR(TOTAL!E106="",TOTAL!E106=0),"",TOTAL!E106/TOTAL!$C$6*'Vîrsta 1-2 ani'!$C$6)</f>
        <v>0.33647058823529413</v>
      </c>
      <c r="F106" s="257" t="str">
        <f>IF(OR(TOTAL!F106="",TOTAL!F106=0),"",TOTAL!F106/TOTAL!$C$6*'Vîrsta 1-2 ani'!$C$6)</f>
        <v/>
      </c>
      <c r="G106" s="257" t="str">
        <f>IF(OR(TOTAL!G106="",TOTAL!G106=0),"",TOTAL!G106/TOTAL!$C$6*'Vîrsta 1-2 ani'!$C$6)</f>
        <v/>
      </c>
      <c r="H106" s="257">
        <f>IF(OR(TOTAL!H106="",TOTAL!H106=0),"",TOTAL!H106/TOTAL!$C$6*'Vîrsta 1-2 ani'!$C$6)</f>
        <v>0.33862745098039215</v>
      </c>
      <c r="I106" s="257" t="str">
        <f>IF(OR(TOTAL!I106="",TOTAL!I106=0),"",TOTAL!I106/TOTAL!$C$6*'Vîrsta 1-2 ani'!$C$6)</f>
        <v/>
      </c>
      <c r="J106" s="257" t="str">
        <f>IF(OR(TOTAL!J106="",TOTAL!J106=0),"",TOTAL!J106/TOTAL!$C$6*'Vîrsta 1-2 ani'!$C$6)</f>
        <v/>
      </c>
      <c r="K106" s="257">
        <f>IF(OR(TOTAL!K106="",TOTAL!K106=0),"",TOTAL!K106/TOTAL!$C$6*'Vîrsta 1-2 ani'!$C$6)</f>
        <v>0.27176470588235296</v>
      </c>
      <c r="L106" s="257" t="str">
        <f>IF(OR(TOTAL!L106="",TOTAL!L106=0),"",TOTAL!L106/TOTAL!$C$6*'Vîrsta 1-2 ani'!$C$6)</f>
        <v/>
      </c>
      <c r="M106" s="257" t="str">
        <f>IF(OR(TOTAL!M106="",TOTAL!M106=0),"",TOTAL!M106/TOTAL!$C$6*'Vîrsta 1-2 ani'!$C$6)</f>
        <v/>
      </c>
      <c r="N106" s="257" t="str">
        <f>IF(OR(TOTAL!N106="",TOTAL!N106=0),"",TOTAL!N106/TOTAL!$C$6*'Vîrsta 1-2 ani'!$C$6)</f>
        <v/>
      </c>
      <c r="O106" s="257" t="str">
        <f>IF(OR(TOTAL!O106="",TOTAL!O106=0),"",TOTAL!O106/TOTAL!$C$6*'Vîrsta 1-2 ani'!$C$6)</f>
        <v/>
      </c>
      <c r="P106" s="257" t="str">
        <f>IF(OR(TOTAL!P106="",TOTAL!P106=0),"",TOTAL!P106/TOTAL!$C$6*'Vîrsta 1-2 ani'!$C$6)</f>
        <v/>
      </c>
      <c r="Q106" s="257" t="str">
        <f>IF(OR(TOTAL!Q106="",TOTAL!Q106=0),"",TOTAL!Q106/TOTAL!$C$6*'Vîrsta 1-2 ani'!$C$6)</f>
        <v/>
      </c>
      <c r="R106" s="257">
        <f>IF(OR(TOTAL!R106="",TOTAL!R106=0),"",TOTAL!R106/TOTAL!$C$6*'Vîrsta 1-2 ani'!$C$6)</f>
        <v>0.33215686274509804</v>
      </c>
      <c r="S106" s="257" t="str">
        <f>IF(OR(TOTAL!S106="",TOTAL!S106=0),"",TOTAL!S106/TOTAL!$C$6*'Vîrsta 1-2 ani'!$C$6)</f>
        <v/>
      </c>
      <c r="T106" s="257" t="str">
        <f>IF(OR(TOTAL!T106="",TOTAL!T106=0),"",TOTAL!T106/TOTAL!$C$6*'Vîrsta 1-2 ani'!$C$6)</f>
        <v/>
      </c>
      <c r="U106" s="257" t="str">
        <f>IF(OR(TOTAL!U106="",TOTAL!U106=0),"",TOTAL!U106/TOTAL!$C$6*'Vîrsta 1-2 ani'!$C$6)</f>
        <v/>
      </c>
      <c r="V106" s="257" t="str">
        <f>IF(OR(TOTAL!V106="",TOTAL!V106=0),"",TOTAL!V106/TOTAL!$C$6*'Vîrsta 1-2 ani'!$C$6)</f>
        <v/>
      </c>
      <c r="W106" s="257" t="str">
        <f>IF(OR(TOTAL!W106="",TOTAL!W106=0),"",TOTAL!W106/TOTAL!$C$6*'Vîrsta 1-2 ani'!$C$6)</f>
        <v/>
      </c>
      <c r="X106" s="257" t="str">
        <f>IF(OR(TOTAL!X106="",TOTAL!X106=0),"",TOTAL!X106/TOTAL!$C$6*'Vîrsta 1-2 ani'!$C$6)</f>
        <v/>
      </c>
      <c r="Y106" s="257" t="str">
        <f>IF(OR(TOTAL!Y106="",TOTAL!Y106=0),"",TOTAL!Y106/TOTAL!$C$6*'Vîrsta 1-2 ani'!$C$6)</f>
        <v/>
      </c>
      <c r="Z106" s="97">
        <f>SUM(C106:Y106)</f>
        <v>1.2790196078431371</v>
      </c>
      <c r="AA106" s="97">
        <f t="shared" si="50"/>
        <v>6.2391200382592054</v>
      </c>
      <c r="AB106" s="178">
        <f t="shared" si="44"/>
        <v>6.2391200382592054</v>
      </c>
      <c r="AC106" s="179"/>
      <c r="AD106" s="97">
        <f>IFERROR(IF($AB106=0,"",$AB106*AE106),"")</f>
        <v>0.51160784313725483</v>
      </c>
      <c r="AE106" s="180">
        <v>8.2000000000000003E-2</v>
      </c>
      <c r="AF106" s="178">
        <f>IFERROR(IF($AB106=0,"",$AB106*AG106),"")</f>
        <v>0.59271640363462452</v>
      </c>
      <c r="AG106" s="180">
        <v>9.5000000000000001E-2</v>
      </c>
      <c r="AH106" s="178">
        <f>IFERROR(IF($AB106=0,"",$AB106*AI106),"")</f>
        <v>4.6169488283118119</v>
      </c>
      <c r="AI106" s="179">
        <v>0.74</v>
      </c>
      <c r="AJ106" s="11">
        <f>IFERROR(IF($AB106=0,"",$AB106*AK106),"")</f>
        <v>26.578651362984214</v>
      </c>
      <c r="AK106" s="226">
        <v>4.26</v>
      </c>
      <c r="AL106" s="181"/>
      <c r="AM106" s="182"/>
      <c r="AN106" s="182"/>
      <c r="AO106" s="66"/>
    </row>
    <row r="107" spans="1:41" s="31" customFormat="1" ht="17" x14ac:dyDescent="0.2">
      <c r="A107" s="177"/>
      <c r="B107" s="92" t="s">
        <v>39</v>
      </c>
      <c r="C107" s="257">
        <f>IF(OR(TOTAL!C107="",TOTAL!C107=0),"",TOTAL!C107/TOTAL!$C$6*'Vîrsta 1-2 ani'!$C$6)</f>
        <v>0.276078431372549</v>
      </c>
      <c r="D107" s="257" t="str">
        <f>IF(OR(TOTAL!D107="",TOTAL!D107=0),"",TOTAL!D107/TOTAL!$C$6*'Vîrsta 1-2 ani'!$C$6)</f>
        <v/>
      </c>
      <c r="E107" s="257" t="str">
        <f>IF(OR(TOTAL!E107="",TOTAL!E107=0),"",TOTAL!E107/TOTAL!$C$6*'Vîrsta 1-2 ani'!$C$6)</f>
        <v/>
      </c>
      <c r="F107" s="257" t="str">
        <f>IF(OR(TOTAL!F107="",TOTAL!F107=0),"",TOTAL!F107/TOTAL!$C$6*'Vîrsta 1-2 ani'!$C$6)</f>
        <v/>
      </c>
      <c r="G107" s="257" t="str">
        <f>IF(OR(TOTAL!G107="",TOTAL!G107=0),"",TOTAL!G107/TOTAL!$C$6*'Vîrsta 1-2 ani'!$C$6)</f>
        <v/>
      </c>
      <c r="H107" s="257" t="str">
        <f>IF(OR(TOTAL!H107="",TOTAL!H107=0),"",TOTAL!H107/TOTAL!$C$6*'Vîrsta 1-2 ani'!$C$6)</f>
        <v/>
      </c>
      <c r="I107" s="257">
        <f>IF(OR(TOTAL!I107="",TOTAL!I107=0),"",TOTAL!I107/TOTAL!$C$6*'Vîrsta 1-2 ani'!$C$6)</f>
        <v>0.24803921568627452</v>
      </c>
      <c r="J107" s="257" t="str">
        <f>IF(OR(TOTAL!J107="",TOTAL!J107=0),"",TOTAL!J107/TOTAL!$C$6*'Vîrsta 1-2 ani'!$C$6)</f>
        <v/>
      </c>
      <c r="K107" s="257" t="str">
        <f>IF(OR(TOTAL!K107="",TOTAL!K107=0),"",TOTAL!K107/TOTAL!$C$6*'Vîrsta 1-2 ani'!$C$6)</f>
        <v/>
      </c>
      <c r="L107" s="257" t="str">
        <f>IF(OR(TOTAL!L107="",TOTAL!L107=0),"",TOTAL!L107/TOTAL!$C$6*'Vîrsta 1-2 ani'!$C$6)</f>
        <v/>
      </c>
      <c r="M107" s="257">
        <f>IF(OR(TOTAL!M107="",TOTAL!M107=0),"",TOTAL!M107/TOTAL!$C$6*'Vîrsta 1-2 ani'!$C$6)</f>
        <v>0.26313725490196077</v>
      </c>
      <c r="N107" s="257" t="str">
        <f>IF(OR(TOTAL!N107="",TOTAL!N107=0),"",TOTAL!N107/TOTAL!$C$6*'Vîrsta 1-2 ani'!$C$6)</f>
        <v/>
      </c>
      <c r="O107" s="257" t="str">
        <f>IF(OR(TOTAL!O107="",TOTAL!O107=0),"",TOTAL!O107/TOTAL!$C$6*'Vîrsta 1-2 ani'!$C$6)</f>
        <v/>
      </c>
      <c r="P107" s="257" t="str">
        <f>IF(OR(TOTAL!P107="",TOTAL!P107=0),"",TOTAL!P107/TOTAL!$C$6*'Vîrsta 1-2 ani'!$C$6)</f>
        <v/>
      </c>
      <c r="Q107" s="257" t="str">
        <f>IF(OR(TOTAL!Q107="",TOTAL!Q107=0),"",TOTAL!Q107/TOTAL!$C$6*'Vîrsta 1-2 ani'!$C$6)</f>
        <v/>
      </c>
      <c r="R107" s="257" t="str">
        <f>IF(OR(TOTAL!R107="",TOTAL!R107=0),"",TOTAL!R107/TOTAL!$C$6*'Vîrsta 1-2 ani'!$C$6)</f>
        <v/>
      </c>
      <c r="S107" s="257" t="str">
        <f>IF(OR(TOTAL!S107="",TOTAL!S107=0),"",TOTAL!S107/TOTAL!$C$6*'Vîrsta 1-2 ani'!$C$6)</f>
        <v/>
      </c>
      <c r="T107" s="257" t="str">
        <f>IF(OR(TOTAL!T107="",TOTAL!T107=0),"",TOTAL!T107/TOTAL!$C$6*'Vîrsta 1-2 ani'!$C$6)</f>
        <v/>
      </c>
      <c r="U107" s="257" t="str">
        <f>IF(OR(TOTAL!U107="",TOTAL!U107=0),"",TOTAL!U107/TOTAL!$C$6*'Vîrsta 1-2 ani'!$C$6)</f>
        <v/>
      </c>
      <c r="V107" s="257" t="str">
        <f>IF(OR(TOTAL!V107="",TOTAL!V107=0),"",TOTAL!V107/TOTAL!$C$6*'Vîrsta 1-2 ani'!$C$6)</f>
        <v/>
      </c>
      <c r="W107" s="257">
        <f>IF(OR(TOTAL!W107="",TOTAL!W107=0),"",TOTAL!W107/TOTAL!$C$6*'Vîrsta 1-2 ani'!$C$6)</f>
        <v>0.23725490196078436</v>
      </c>
      <c r="X107" s="257" t="str">
        <f>IF(OR(TOTAL!X107="",TOTAL!X107=0),"",TOTAL!X107/TOTAL!$C$6*'Vîrsta 1-2 ani'!$C$6)</f>
        <v/>
      </c>
      <c r="Y107" s="257" t="str">
        <f>IF(OR(TOTAL!Y107="",TOTAL!Y107=0),"",TOTAL!Y107/TOTAL!$C$6*'Vîrsta 1-2 ani'!$C$6)</f>
        <v/>
      </c>
      <c r="Z107" s="97">
        <f>SUM(C107:Y107)</f>
        <v>1.0245098039215688</v>
      </c>
      <c r="AA107" s="97">
        <f t="shared" si="50"/>
        <v>4.9976087996174083</v>
      </c>
      <c r="AB107" s="178">
        <f t="shared" si="44"/>
        <v>4.9976087996174083</v>
      </c>
      <c r="AC107" s="179"/>
      <c r="AD107" s="97">
        <f>IFERROR(IF($AB107=0,"",$AB107*AE107),"")</f>
        <v>0.54973696795791493</v>
      </c>
      <c r="AE107" s="180">
        <v>0.11</v>
      </c>
      <c r="AF107" s="178">
        <f>IFERROR(IF($AB107=0,"",$AB107*AG107),"")</f>
        <v>0.14992826398852224</v>
      </c>
      <c r="AG107" s="180">
        <v>0.03</v>
      </c>
      <c r="AH107" s="178">
        <f>IFERROR(IF($AB107=0,"",$AB107*AI107),"")</f>
        <v>3.9481109516977528</v>
      </c>
      <c r="AI107" s="179">
        <v>0.79</v>
      </c>
      <c r="AJ107" s="11">
        <f>IFERROR(IF($AB107=0,"",$AB107*AK107),"")</f>
        <v>15.992348158775707</v>
      </c>
      <c r="AK107" s="226">
        <v>3.2</v>
      </c>
      <c r="AL107" s="181"/>
      <c r="AM107" s="182"/>
      <c r="AN107" s="182"/>
      <c r="AO107" s="66"/>
    </row>
    <row r="108" spans="1:41" s="31" customFormat="1" ht="17" x14ac:dyDescent="0.2">
      <c r="A108" s="177"/>
      <c r="B108" s="92" t="s">
        <v>40</v>
      </c>
      <c r="C108" s="258" t="str">
        <f>IF(OR(TOTAL!C108="",TOTAL!C108=0),"",TOTAL!C108/TOTAL!$C$6*'Vîrsta 1-2 ani'!$C$6)</f>
        <v/>
      </c>
      <c r="D108" s="258" t="str">
        <f>IF(OR(TOTAL!D108="",TOTAL!D108=0),"",TOTAL!D108/TOTAL!$C$6*'Vîrsta 1-2 ani'!$C$6)</f>
        <v/>
      </c>
      <c r="E108" s="258" t="str">
        <f>IF(OR(TOTAL!E108="",TOTAL!E108=0),"",TOTAL!E108/TOTAL!$C$6*'Vîrsta 1-2 ani'!$C$6)</f>
        <v/>
      </c>
      <c r="F108" s="258" t="str">
        <f>IF(OR(TOTAL!F108="",TOTAL!F108=0),"",TOTAL!F108/TOTAL!$C$6*'Vîrsta 1-2 ani'!$C$6)</f>
        <v/>
      </c>
      <c r="G108" s="258" t="str">
        <f>IF(OR(TOTAL!G108="",TOTAL!G108=0),"",TOTAL!G108/TOTAL!$C$6*'Vîrsta 1-2 ani'!$C$6)</f>
        <v/>
      </c>
      <c r="H108" s="258" t="str">
        <f>IF(OR(TOTAL!H108="",TOTAL!H108=0),"",TOTAL!H108/TOTAL!$C$6*'Vîrsta 1-2 ani'!$C$6)</f>
        <v/>
      </c>
      <c r="I108" s="258" t="str">
        <f>IF(OR(TOTAL!I108="",TOTAL!I108=0),"",TOTAL!I108/TOTAL!$C$6*'Vîrsta 1-2 ani'!$C$6)</f>
        <v/>
      </c>
      <c r="J108" s="258" t="str">
        <f>IF(OR(TOTAL!J108="",TOTAL!J108=0),"",TOTAL!J108/TOTAL!$C$6*'Vîrsta 1-2 ani'!$C$6)</f>
        <v/>
      </c>
      <c r="K108" s="258" t="str">
        <f>IF(OR(TOTAL!K108="",TOTAL!K108=0),"",TOTAL!K108/TOTAL!$C$6*'Vîrsta 1-2 ani'!$C$6)</f>
        <v/>
      </c>
      <c r="L108" s="258" t="str">
        <f>IF(OR(TOTAL!L108="",TOTAL!L108=0),"",TOTAL!L108/TOTAL!$C$6*'Vîrsta 1-2 ani'!$C$6)</f>
        <v/>
      </c>
      <c r="M108" s="258" t="str">
        <f>IF(OR(TOTAL!M108="",TOTAL!M108=0),"",TOTAL!M108/TOTAL!$C$6*'Vîrsta 1-2 ani'!$C$6)</f>
        <v/>
      </c>
      <c r="N108" s="258" t="str">
        <f>IF(OR(TOTAL!N108="",TOTAL!N108=0),"",TOTAL!N108/TOTAL!$C$6*'Vîrsta 1-2 ani'!$C$6)</f>
        <v/>
      </c>
      <c r="O108" s="258" t="str">
        <f>IF(OR(TOTAL!O108="",TOTAL!O108=0),"",TOTAL!O108/TOTAL!$C$6*'Vîrsta 1-2 ani'!$C$6)</f>
        <v/>
      </c>
      <c r="P108" s="258" t="str">
        <f>IF(OR(TOTAL!P108="",TOTAL!P108=0),"",TOTAL!P108/TOTAL!$C$6*'Vîrsta 1-2 ani'!$C$6)</f>
        <v/>
      </c>
      <c r="Q108" s="258" t="str">
        <f>IF(OR(TOTAL!Q108="",TOTAL!Q108=0),"",TOTAL!Q108/TOTAL!$C$6*'Vîrsta 1-2 ani'!$C$6)</f>
        <v/>
      </c>
      <c r="R108" s="258" t="str">
        <f>IF(OR(TOTAL!R108="",TOTAL!R108=0),"",TOTAL!R108/TOTAL!$C$6*'Vîrsta 1-2 ani'!$C$6)</f>
        <v/>
      </c>
      <c r="S108" s="258" t="str">
        <f>IF(OR(TOTAL!S108="",TOTAL!S108=0),"",TOTAL!S108/TOTAL!$C$6*'Vîrsta 1-2 ani'!$C$6)</f>
        <v/>
      </c>
      <c r="T108" s="258" t="str">
        <f>IF(OR(TOTAL!T108="",TOTAL!T108=0),"",TOTAL!T108/TOTAL!$C$6*'Vîrsta 1-2 ani'!$C$6)</f>
        <v/>
      </c>
      <c r="U108" s="258" t="str">
        <f>IF(OR(TOTAL!U108="",TOTAL!U108=0),"",TOTAL!U108/TOTAL!$C$6*'Vîrsta 1-2 ani'!$C$6)</f>
        <v/>
      </c>
      <c r="V108" s="258" t="str">
        <f>IF(OR(TOTAL!V108="",TOTAL!V108=0),"",TOTAL!V108/TOTAL!$C$6*'Vîrsta 1-2 ani'!$C$6)</f>
        <v/>
      </c>
      <c r="W108" s="258" t="str">
        <f>IF(OR(TOTAL!W108="",TOTAL!W108=0),"",TOTAL!W108/TOTAL!$C$6*'Vîrsta 1-2 ani'!$C$6)</f>
        <v/>
      </c>
      <c r="X108" s="258" t="str">
        <f>IF(OR(TOTAL!X108="",TOTAL!X108=0),"",TOTAL!X108/TOTAL!$C$6*'Vîrsta 1-2 ani'!$C$6)</f>
        <v/>
      </c>
      <c r="Y108" s="258" t="str">
        <f>IF(OR(TOTAL!Y108="",TOTAL!Y108=0),"",TOTAL!Y108/TOTAL!$C$6*'Vîrsta 1-2 ani'!$C$6)</f>
        <v/>
      </c>
      <c r="Z108" s="186">
        <f>SUM(C108:Y108)</f>
        <v>0</v>
      </c>
      <c r="AA108" s="97">
        <f t="shared" si="50"/>
        <v>0</v>
      </c>
      <c r="AB108" s="178" t="str">
        <f t="shared" si="44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7" x14ac:dyDescent="0.2">
      <c r="A109" s="189">
        <v>19</v>
      </c>
      <c r="B109" s="190" t="s">
        <v>44</v>
      </c>
      <c r="C109" s="69">
        <f>IF(OR(TOTAL!C109="",TOTAL!C109=0),"",TOTAL!C109/TOTAL!$C$6*'Vîrsta 1-2 ani'!$C$6)</f>
        <v>6.4705882352941169E-2</v>
      </c>
      <c r="D109" s="69">
        <f>IF(OR(TOTAL!D109="",TOTAL!D109=0),"",TOTAL!D109/TOTAL!$C$6*'Vîrsta 1-2 ani'!$C$6)</f>
        <v>0.10568627450980392</v>
      </c>
      <c r="E109" s="69">
        <f>IF(OR(TOTAL!E109="",TOTAL!E109=0),"",TOTAL!E109/TOTAL!$C$6*'Vîrsta 1-2 ani'!$C$6)</f>
        <v>0.11215686274509805</v>
      </c>
      <c r="F109" s="69">
        <f>IF(OR(TOTAL!F109="",TOTAL!F109=0),"",TOTAL!F109/TOTAL!$C$6*'Vîrsta 1-2 ani'!$C$6)</f>
        <v>9.4901960784313719E-2</v>
      </c>
      <c r="G109" s="69">
        <f>IF(OR(TOTAL!G109="",TOTAL!G109=0),"",TOTAL!G109/TOTAL!$C$6*'Vîrsta 1-2 ani'!$C$6)</f>
        <v>9.4901960784313719E-2</v>
      </c>
      <c r="H109" s="69">
        <f>IF(OR(TOTAL!H109="",TOTAL!H109=0),"",TOTAL!H109/TOTAL!$C$6*'Vîrsta 1-2 ani'!$C$6)</f>
        <v>9.7058823529411767E-2</v>
      </c>
      <c r="I109" s="69" t="str">
        <f>IF(OR(TOTAL!I109="",TOTAL!I109=0),"",TOTAL!I109/TOTAL!$C$6*'Vîrsta 1-2 ani'!$C$6)</f>
        <v/>
      </c>
      <c r="J109" s="69">
        <f>IF(OR(TOTAL!J109="",TOTAL!J109=0),"",TOTAL!J109/TOTAL!$C$6*'Vîrsta 1-2 ani'!$C$6)</f>
        <v>9.4901960784313719E-2</v>
      </c>
      <c r="K109" s="69">
        <f>IF(OR(TOTAL!K109="",TOTAL!K109=0),"",TOTAL!K109/TOTAL!$C$6*'Vîrsta 1-2 ani'!$C$6)</f>
        <v>9.0588235294117636E-2</v>
      </c>
      <c r="L109" s="69" t="str">
        <f>IF(OR(TOTAL!L109="",TOTAL!L109=0),"",TOTAL!L109/TOTAL!$C$6*'Vîrsta 1-2 ani'!$C$6)</f>
        <v/>
      </c>
      <c r="M109" s="69">
        <f>IF(OR(TOTAL!M109="",TOTAL!M109=0),"",TOTAL!M109/TOTAL!$C$6*'Vîrsta 1-2 ani'!$C$6)</f>
        <v>0.10568627450980392</v>
      </c>
      <c r="N109" s="69" t="str">
        <f>IF(OR(TOTAL!N109="",TOTAL!N109=0),"",TOTAL!N109/TOTAL!$C$6*'Vîrsta 1-2 ani'!$C$6)</f>
        <v/>
      </c>
      <c r="O109" s="69" t="str">
        <f>IF(OR(TOTAL!O109="",TOTAL!O109=0),"",TOTAL!O109/TOTAL!$C$6*'Vîrsta 1-2 ani'!$C$6)</f>
        <v/>
      </c>
      <c r="P109" s="69">
        <f>IF(OR(TOTAL!P109="",TOTAL!P109=0),"",TOTAL!P109/TOTAL!$C$6*'Vîrsta 1-2 ani'!$C$6)</f>
        <v>9.0588235294117636E-2</v>
      </c>
      <c r="Q109" s="69" t="str">
        <f>IF(OR(TOTAL!Q109="",TOTAL!Q109=0),"",TOTAL!Q109/TOTAL!$C$6*'Vîrsta 1-2 ani'!$C$6)</f>
        <v/>
      </c>
      <c r="R109" s="69">
        <f>IF(OR(TOTAL!R109="",TOTAL!R109=0),"",TOTAL!R109/TOTAL!$C$6*'Vîrsta 1-2 ani'!$C$6)</f>
        <v>0.10784313725490197</v>
      </c>
      <c r="S109" s="69" t="str">
        <f>IF(OR(TOTAL!S109="",TOTAL!S109=0),"",TOTAL!S109/TOTAL!$C$6*'Vîrsta 1-2 ani'!$C$6)</f>
        <v/>
      </c>
      <c r="T109" s="69" t="str">
        <f>IF(OR(TOTAL!T109="",TOTAL!T109=0),"",TOTAL!T109/TOTAL!$C$6*'Vîrsta 1-2 ani'!$C$6)</f>
        <v/>
      </c>
      <c r="U109" s="69" t="str">
        <f>IF(OR(TOTAL!U109="",TOTAL!U109=0),"",TOTAL!U109/TOTAL!$C$6*'Vîrsta 1-2 ani'!$C$6)</f>
        <v/>
      </c>
      <c r="V109" s="69" t="str">
        <f>IF(OR(TOTAL!V109="",TOTAL!V109=0),"",TOTAL!V109/TOTAL!$C$6*'Vîrsta 1-2 ani'!$C$6)</f>
        <v/>
      </c>
      <c r="W109" s="69" t="str">
        <f>IF(OR(TOTAL!W109="",TOTAL!W109=0),"",TOTAL!W109/TOTAL!$C$6*'Vîrsta 1-2 ani'!$C$6)</f>
        <v/>
      </c>
      <c r="X109" s="69" t="str">
        <f>IF(OR(TOTAL!X109="",TOTAL!X109=0),"",TOTAL!X109/TOTAL!$C$6*'Vîrsta 1-2 ani'!$C$6)</f>
        <v/>
      </c>
      <c r="Y109" s="69" t="str">
        <f>IF(OR(TOTAL!Y109="",TOTAL!Y109=0),"",TOTAL!Y109/TOTAL!$C$6*'Vîrsta 1-2 ani'!$C$6)</f>
        <v/>
      </c>
      <c r="Z109" s="10">
        <f>SUM(C109:Y109)</f>
        <v>1.0590196078431373</v>
      </c>
      <c r="AA109" s="187">
        <f t="shared" si="50"/>
        <v>5.1659493065518891</v>
      </c>
      <c r="AB109" s="90">
        <f t="shared" si="44"/>
        <v>5.1659493065518891</v>
      </c>
      <c r="AC109" s="95"/>
      <c r="AD109" s="90">
        <f>IFERROR(IF($AB109=0,"",$AB109*AE109),"")</f>
        <v>8.7821138211382127E-2</v>
      </c>
      <c r="AE109" s="91">
        <v>1.7000000000000001E-2</v>
      </c>
      <c r="AF109" s="90">
        <f>IFERROR(IF($AB109=0,"",$AB109*AG109),"")</f>
        <v>0.139480631276901</v>
      </c>
      <c r="AG109" s="91">
        <v>2.7E-2</v>
      </c>
      <c r="AH109" s="90">
        <f>IFERROR(IF($AB109=0,"",$AB109*AI109),"")</f>
        <v>4.2877379244380673</v>
      </c>
      <c r="AI109" s="95">
        <v>0.83</v>
      </c>
      <c r="AJ109" s="10">
        <f>IFERROR(IF($AB109=0,"",$AB109*AK109),"")</f>
        <v>18.545758010521283</v>
      </c>
      <c r="AK109" s="225">
        <v>3.59</v>
      </c>
      <c r="AL109" s="142"/>
      <c r="AM109" s="35"/>
      <c r="AN109" s="35"/>
      <c r="AO109" s="18"/>
    </row>
    <row r="110" spans="1:41" ht="16" x14ac:dyDescent="0.2">
      <c r="A110" s="315" t="s">
        <v>51</v>
      </c>
      <c r="B110" s="315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1192.6851267336203</v>
      </c>
      <c r="AB110" s="183">
        <f>SUM(AB109,AB105,AB104,AB103,AB102,AB101,AB100,AB96,AB93,AB92,AB86,AB85,AB84,AB72,AB63,AB62,AB45,AB15,AB7)</f>
        <v>1053.9512689909134</v>
      </c>
      <c r="AC110" s="93"/>
      <c r="AD110" s="93">
        <f>SUM(AD109,AD105,AD104,AD103,AD102,AD101,AD100,AD96,AD93,AD92,AD86,AD85,AD84,AD72,AD63,AD62,AD45,AD15,AD7)</f>
        <v>52.889915827651848</v>
      </c>
      <c r="AE110" s="93"/>
      <c r="AF110" s="93">
        <f>SUM(AF109,AF105,AF104,AF103,AF102,AF101,AF100,AF96,AF93,AF92,AF86,AF85,AF84,AF72,AF63,AF62,AF45,AF15,AF7)</f>
        <v>39.543493456518405</v>
      </c>
      <c r="AG110" s="93"/>
      <c r="AH110" s="93">
        <f>SUM(AH109,AH105,AH104,AH103,AH102,AH101,AH100,AH96,AH93,AH92,AH86,AH85,AH84,AH72,AH63,AH62,AH45,AH15,AH7)</f>
        <v>185.85581096539454</v>
      </c>
      <c r="AI110" s="223"/>
      <c r="AJ110" s="188">
        <f>SUM(AJ109,AJ105,AJ104,AJ103,AJ102,AJ101,AJ100,AJ96,AJ93,AJ92,AJ86,AJ85,AJ84,AJ72,AJ63,AJ62,AJ45,AJ15,AJ7)</f>
        <v>1313.6575583862173</v>
      </c>
      <c r="AK110" s="76"/>
      <c r="AL110" s="33"/>
      <c r="AM110" s="18"/>
      <c r="AN110" s="18"/>
      <c r="AO110" s="18"/>
    </row>
    <row r="113" spans="1:42" x14ac:dyDescent="0.2">
      <c r="A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P113" s="9"/>
    </row>
  </sheetData>
  <sheetProtection password="CF36" sheet="1" objects="1" scenarios="1"/>
  <mergeCells count="29">
    <mergeCell ref="AL3:AL4"/>
    <mergeCell ref="AM3:AM4"/>
    <mergeCell ref="AN3:AN4"/>
    <mergeCell ref="A15:A44"/>
    <mergeCell ref="AK3:AK4"/>
    <mergeCell ref="AI3:AI4"/>
    <mergeCell ref="AG3:AG4"/>
    <mergeCell ref="AE3:AE4"/>
    <mergeCell ref="AC3:AC4"/>
    <mergeCell ref="C3:Y3"/>
    <mergeCell ref="A6:B6"/>
    <mergeCell ref="A7:A14"/>
    <mergeCell ref="A3:A4"/>
    <mergeCell ref="B3:B4"/>
    <mergeCell ref="AJ3:AJ4"/>
    <mergeCell ref="AF3:AF4"/>
    <mergeCell ref="AH3:AH4"/>
    <mergeCell ref="A110:B110"/>
    <mergeCell ref="A45:A61"/>
    <mergeCell ref="A63:A71"/>
    <mergeCell ref="AD3:AD4"/>
    <mergeCell ref="Z3:Z4"/>
    <mergeCell ref="A93:A95"/>
    <mergeCell ref="A96:A99"/>
    <mergeCell ref="H1:J1"/>
    <mergeCell ref="K1:Y1"/>
    <mergeCell ref="AA3:AB3"/>
    <mergeCell ref="A72:A83"/>
    <mergeCell ref="A86:A91"/>
  </mergeCells>
  <pageMargins left="0.31496062992125984" right="0.31496062992125984" top="0.15748031496062992" bottom="0.15748031496062992" header="0.31496062992125984" footer="0.31496062992125984"/>
  <pageSetup paperSize="9" scale="38" fitToHeight="0" orientation="landscape" r:id="rId1"/>
  <colBreaks count="1" manualBreakCount="1"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13"/>
  <sheetViews>
    <sheetView showZeros="0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X6" sqref="X6"/>
    </sheetView>
  </sheetViews>
  <sheetFormatPr baseColWidth="10" defaultColWidth="8.83203125" defaultRowHeight="15" x14ac:dyDescent="0.2"/>
  <cols>
    <col min="1" max="1" width="6.1640625" style="2" customWidth="1"/>
    <col min="2" max="2" width="28.83203125" customWidth="1"/>
    <col min="3" max="4" width="9.6640625" customWidth="1"/>
    <col min="5" max="24" width="10.1640625" customWidth="1"/>
    <col min="25" max="25" width="9.83203125" customWidth="1"/>
    <col min="26" max="27" width="13.83203125" style="1" customWidth="1"/>
    <col min="28" max="28" width="13.6640625" style="1" customWidth="1"/>
    <col min="29" max="29" width="9" style="1" hidden="1" customWidth="1"/>
    <col min="30" max="30" width="13.33203125" style="1" customWidth="1"/>
    <col min="31" max="31" width="8" style="1" hidden="1" customWidth="1"/>
    <col min="32" max="32" width="13.33203125" style="1" customWidth="1"/>
    <col min="33" max="33" width="8" style="1" hidden="1" customWidth="1"/>
    <col min="34" max="34" width="13.5" style="1" customWidth="1"/>
    <col min="35" max="35" width="8" style="1" hidden="1" customWidth="1"/>
    <col min="36" max="36" width="14.33203125" style="1" customWidth="1"/>
    <col min="37" max="37" width="8" style="1" hidden="1" customWidth="1"/>
    <col min="38" max="38" width="10.1640625" style="21" customWidth="1"/>
    <col min="39" max="39" width="13.6640625" customWidth="1"/>
    <col min="40" max="40" width="13" customWidth="1"/>
  </cols>
  <sheetData>
    <row r="1" spans="1:41" s="5" customFormat="1" ht="21" x14ac:dyDescent="0.2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7" t="str">
        <f>'Vîrsta 1-2 ani'!K1:Y1</f>
        <v>IET nr. 135</v>
      </c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2" thickBot="1" x14ac:dyDescent="0.3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3" customHeight="1" thickBot="1" x14ac:dyDescent="0.25">
      <c r="A3" s="303" t="s">
        <v>52</v>
      </c>
      <c r="B3" s="303" t="s">
        <v>16</v>
      </c>
      <c r="C3" s="332" t="str">
        <f>'Vîrsta 1-2 ani'!C3:Y3</f>
        <v>IUNIE 2022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299" t="s">
        <v>51</v>
      </c>
      <c r="AA3" s="308" t="s">
        <v>115</v>
      </c>
      <c r="AB3" s="309"/>
      <c r="AC3" s="328"/>
      <c r="AD3" s="319" t="s">
        <v>13</v>
      </c>
      <c r="AE3" s="328"/>
      <c r="AF3" s="340" t="s">
        <v>14</v>
      </c>
      <c r="AG3" s="328"/>
      <c r="AH3" s="313" t="s">
        <v>15</v>
      </c>
      <c r="AI3" s="328"/>
      <c r="AJ3" s="338" t="s">
        <v>12</v>
      </c>
      <c r="AK3" s="297"/>
      <c r="AL3" s="321" t="s">
        <v>116</v>
      </c>
      <c r="AM3" s="323" t="s">
        <v>53</v>
      </c>
      <c r="AN3" s="325" t="s">
        <v>45</v>
      </c>
      <c r="AO3" s="18"/>
    </row>
    <row r="4" spans="1:41" ht="44.25" customHeight="1" thickBot="1" x14ac:dyDescent="0.25">
      <c r="A4" s="304"/>
      <c r="B4" s="304"/>
      <c r="C4" s="228">
        <f>'Vîrsta 1-2 ani'!C4</f>
        <v>1</v>
      </c>
      <c r="D4" s="229">
        <f>'Vîrsta 1-2 ani'!D4</f>
        <v>2</v>
      </c>
      <c r="E4" s="229">
        <f>'Vîrsta 1-2 ani'!E4</f>
        <v>3</v>
      </c>
      <c r="F4" s="229">
        <f>'Vîrsta 1-2 ani'!F4</f>
        <v>6</v>
      </c>
      <c r="G4" s="229">
        <f>'Vîrsta 1-2 ani'!G4</f>
        <v>7</v>
      </c>
      <c r="H4" s="229">
        <f>'Vîrsta 1-2 ani'!H4</f>
        <v>8</v>
      </c>
      <c r="I4" s="229">
        <f>'Vîrsta 1-2 ani'!I4</f>
        <v>9</v>
      </c>
      <c r="J4" s="229">
        <f>'Vîrsta 1-2 ani'!J4</f>
        <v>10</v>
      </c>
      <c r="K4" s="229">
        <f>'Vîrsta 1-2 ani'!K4</f>
        <v>13</v>
      </c>
      <c r="L4" s="229">
        <f>'Vîrsta 1-2 ani'!L4</f>
        <v>14</v>
      </c>
      <c r="M4" s="229">
        <f>'Vîrsta 1-2 ani'!M4</f>
        <v>15</v>
      </c>
      <c r="N4" s="229">
        <f>'Vîrsta 1-2 ani'!N4</f>
        <v>16</v>
      </c>
      <c r="O4" s="229">
        <f>'Vîrsta 1-2 ani'!O4</f>
        <v>17</v>
      </c>
      <c r="P4" s="229">
        <f>'Vîrsta 1-2 ani'!P4</f>
        <v>20</v>
      </c>
      <c r="Q4" s="229">
        <f>'Vîrsta 1-2 ani'!Q4</f>
        <v>21</v>
      </c>
      <c r="R4" s="229">
        <f>'Vîrsta 1-2 ani'!R4</f>
        <v>22</v>
      </c>
      <c r="S4" s="229">
        <f>'Vîrsta 1-2 ani'!S4</f>
        <v>23</v>
      </c>
      <c r="T4" s="229">
        <f>'Vîrsta 1-2 ani'!T4</f>
        <v>24</v>
      </c>
      <c r="U4" s="229">
        <f>'Vîrsta 1-2 ani'!U4</f>
        <v>27</v>
      </c>
      <c r="V4" s="229">
        <f>'Vîrsta 1-2 ani'!V4</f>
        <v>28</v>
      </c>
      <c r="W4" s="229">
        <f>'Vîrsta 1-2 ani'!W4</f>
        <v>29</v>
      </c>
      <c r="X4" s="229">
        <f>'Vîrsta 1-2 ani'!X4</f>
        <v>30</v>
      </c>
      <c r="Y4" s="229">
        <f>'Vîrsta 1-2 ani'!Y4</f>
        <v>0</v>
      </c>
      <c r="Z4" s="300"/>
      <c r="AA4" s="77" t="s">
        <v>77</v>
      </c>
      <c r="AB4" s="77" t="s">
        <v>69</v>
      </c>
      <c r="AC4" s="329"/>
      <c r="AD4" s="320"/>
      <c r="AE4" s="329"/>
      <c r="AF4" s="341"/>
      <c r="AG4" s="329"/>
      <c r="AH4" s="314"/>
      <c r="AI4" s="329"/>
      <c r="AJ4" s="339"/>
      <c r="AK4" s="298"/>
      <c r="AL4" s="322"/>
      <c r="AM4" s="324"/>
      <c r="AN4" s="326"/>
      <c r="AO4" s="18"/>
    </row>
    <row r="5" spans="1:41" ht="17" hidden="1" thickBot="1" x14ac:dyDescent="0.25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31.5" customHeight="1" thickBot="1" x14ac:dyDescent="0.25">
      <c r="A6" s="334" t="s">
        <v>112</v>
      </c>
      <c r="B6" s="335"/>
      <c r="C6" s="114">
        <v>10</v>
      </c>
      <c r="D6" s="115">
        <v>11</v>
      </c>
      <c r="E6" s="115">
        <v>10</v>
      </c>
      <c r="F6" s="115">
        <v>7</v>
      </c>
      <c r="G6" s="115">
        <v>10</v>
      </c>
      <c r="H6" s="115">
        <v>10</v>
      </c>
      <c r="I6" s="115">
        <v>10</v>
      </c>
      <c r="J6" s="116">
        <v>9</v>
      </c>
      <c r="K6" s="117">
        <v>10</v>
      </c>
      <c r="L6" s="118">
        <v>9</v>
      </c>
      <c r="M6" s="115">
        <v>10</v>
      </c>
      <c r="N6" s="118">
        <v>9</v>
      </c>
      <c r="O6" s="115">
        <v>9</v>
      </c>
      <c r="P6" s="115">
        <v>10</v>
      </c>
      <c r="Q6" s="115">
        <v>9</v>
      </c>
      <c r="R6" s="115">
        <v>8</v>
      </c>
      <c r="S6" s="115">
        <v>9</v>
      </c>
      <c r="T6" s="115">
        <v>9</v>
      </c>
      <c r="U6" s="115">
        <v>9</v>
      </c>
      <c r="V6" s="115">
        <v>8</v>
      </c>
      <c r="W6" s="115">
        <v>9</v>
      </c>
      <c r="X6" s="115">
        <v>9</v>
      </c>
      <c r="Y6" s="115"/>
      <c r="Z6" s="119">
        <f t="shared" ref="Z6:Z37" si="0">SUM(C6:Y6)</f>
        <v>204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4" x14ac:dyDescent="0.2">
      <c r="A7" s="336">
        <v>1</v>
      </c>
      <c r="B7" s="70" t="s">
        <v>70</v>
      </c>
      <c r="C7" s="154">
        <f t="shared" ref="C7:Y7" si="1">SUM(C8:C14)</f>
        <v>3.4264705882352935</v>
      </c>
      <c r="D7" s="155">
        <f t="shared" si="1"/>
        <v>2.0277254901960786</v>
      </c>
      <c r="E7" s="155">
        <f t="shared" si="1"/>
        <v>3.3668627450980391</v>
      </c>
      <c r="F7" s="155">
        <f t="shared" si="1"/>
        <v>2.2866274509803923</v>
      </c>
      <c r="G7" s="155">
        <f t="shared" si="1"/>
        <v>1.9354901960784312</v>
      </c>
      <c r="H7" s="155">
        <f t="shared" si="1"/>
        <v>1.8203529411764705</v>
      </c>
      <c r="I7" s="155">
        <f t="shared" si="1"/>
        <v>3.144117647058823</v>
      </c>
      <c r="J7" s="155">
        <f t="shared" si="1"/>
        <v>2.5878823529411763</v>
      </c>
      <c r="K7" s="155">
        <f t="shared" si="1"/>
        <v>2.1144705882352941</v>
      </c>
      <c r="L7" s="155">
        <f t="shared" si="1"/>
        <v>2.1715686274509807</v>
      </c>
      <c r="M7" s="155">
        <f t="shared" si="1"/>
        <v>3.2974509803921563</v>
      </c>
      <c r="N7" s="155">
        <f t="shared" si="1"/>
        <v>1.9571372549019608</v>
      </c>
      <c r="O7" s="155">
        <f t="shared" si="1"/>
        <v>2.4335294117647059</v>
      </c>
      <c r="P7" s="155">
        <f t="shared" si="1"/>
        <v>2.0199607843137257</v>
      </c>
      <c r="Q7" s="155">
        <f t="shared" si="1"/>
        <v>1.6238039215686275</v>
      </c>
      <c r="R7" s="155">
        <f t="shared" si="1"/>
        <v>1.788980392156863</v>
      </c>
      <c r="S7" s="155">
        <f t="shared" si="1"/>
        <v>2.8499999999999996</v>
      </c>
      <c r="T7" s="155">
        <f t="shared" si="1"/>
        <v>2.5219215686274508</v>
      </c>
      <c r="U7" s="155">
        <f t="shared" si="1"/>
        <v>2.4689019607843132</v>
      </c>
      <c r="V7" s="155">
        <f t="shared" si="1"/>
        <v>1.7336862745098038</v>
      </c>
      <c r="W7" s="155">
        <f t="shared" si="1"/>
        <v>1.6679607843137256</v>
      </c>
      <c r="X7" s="155">
        <f t="shared" si="1"/>
        <v>1.9689019607843139</v>
      </c>
      <c r="Y7" s="155">
        <f t="shared" si="1"/>
        <v>0</v>
      </c>
      <c r="Z7" s="71">
        <f t="shared" si="0"/>
        <v>51.213803921568626</v>
      </c>
      <c r="AA7" s="71">
        <f t="shared" ref="AA7:AA38" si="2">IFERROR((Z7/$Z$6*1000),"")</f>
        <v>251.04805843906192</v>
      </c>
      <c r="AB7" s="71">
        <f>SUM(AB8:AB14)</f>
        <v>221.93360630526718</v>
      </c>
      <c r="AC7" s="78"/>
      <c r="AD7" s="120">
        <f>SUM(AD8:AD14)</f>
        <v>15.358111730103808</v>
      </c>
      <c r="AE7" s="120"/>
      <c r="AF7" s="120">
        <f>SUM(AF8:AF14)</f>
        <v>2.5301361014994228</v>
      </c>
      <c r="AG7" s="120"/>
      <c r="AH7" s="120">
        <f>SUM(AH8:AH14)</f>
        <v>97.990762360630541</v>
      </c>
      <c r="AI7" s="120"/>
      <c r="AJ7" s="121">
        <f>SUM(AJ8:AJ14)</f>
        <v>507.50384479046517</v>
      </c>
      <c r="AK7" s="121"/>
      <c r="AL7" s="122">
        <v>133.4</v>
      </c>
      <c r="AM7" s="122">
        <f>IFERROR((AB7-AL7),"")</f>
        <v>88.53360630526717</v>
      </c>
      <c r="AN7" s="122">
        <f>IFERROR((AB7*100/AL7),"")</f>
        <v>166.36702121834119</v>
      </c>
      <c r="AO7" s="18"/>
    </row>
    <row r="8" spans="1:41" s="31" customFormat="1" ht="34" x14ac:dyDescent="0.2">
      <c r="A8" s="290"/>
      <c r="B8" s="56" t="s">
        <v>71</v>
      </c>
      <c r="C8" s="244">
        <f>IF(OR(TOTAL!C8="",TOTAL!C8=0),"",IF('Vîrsta 1-2 ani'!$C$6&lt;=0,(TOTAL!C8-('Vîrsta 5-7 ani'!$C$6*0.008))/TOTAL!$C$6*'Vîrsta 3-4 ani'!$C$6,(('Vîrsta 1-2 ani'!C8/'Vîrsta 1-2 ani'!$C$6)+0.008)*'Vîrsta 3-4 ani'!$C$6))</f>
        <v>5.4509803921568629E-2</v>
      </c>
      <c r="D8" s="245">
        <f>IF(OR(TOTAL!D8="",TOTAL!D8=0),"",IF('Vîrsta 1-2 ani'!$C$6&lt;=0,(TOTAL!D8-('Vîrsta 5-7 ani'!$C$6*0.008))/TOTAL!$C$6*'Vîrsta 3-4 ani'!$C$6,(('Vîrsta 1-2 ani'!D8/'Vîrsta 1-2 ani'!$C$6)+0.008)*'Vîrsta 3-4 ani'!$C$6))</f>
        <v>0.3917647058823529</v>
      </c>
      <c r="E8" s="245">
        <f>IF(OR(TOTAL!E8="",TOTAL!E8=0),"",IF('Vîrsta 1-2 ani'!$C$6&lt;=0,(TOTAL!E8-('Vîrsta 5-7 ani'!$C$6*0.008))/TOTAL!$C$6*'Vîrsta 3-4 ani'!$C$6,(('Vîrsta 1-2 ani'!E8/'Vîrsta 1-2 ani'!$C$6)+0.008)*'Vîrsta 3-4 ani'!$C$6))</f>
        <v>0.89764705882352946</v>
      </c>
      <c r="F8" s="245">
        <f>IF(OR(TOTAL!F8="",TOTAL!F8=0),"",IF('Vîrsta 1-2 ani'!$C$6&lt;=0,(TOTAL!F8-('Vîrsta 5-7 ani'!$C$6*0.008))/TOTAL!$C$6*'Vîrsta 3-4 ani'!$C$6,(('Vîrsta 1-2 ani'!F8/'Vîrsta 1-2 ani'!$C$6)+0.008)*'Vîrsta 3-4 ani'!$C$6))</f>
        <v>0.72901960784313713</v>
      </c>
      <c r="G8" s="245">
        <f>IF(OR(TOTAL!G8="",TOTAL!G8=0),"",IF('Vîrsta 1-2 ani'!$C$6&lt;=0,(TOTAL!G8-('Vîrsta 5-7 ani'!$C$6*0.008))/TOTAL!$C$6*'Vîrsta 3-4 ani'!$C$6,(('Vîrsta 1-2 ani'!G8/'Vîrsta 1-2 ani'!$C$6)+0.008)*'Vîrsta 3-4 ani'!$C$6))</f>
        <v>0.3917647058823529</v>
      </c>
      <c r="H8" s="245">
        <f>IF(OR(TOTAL!H8="",TOTAL!H8=0),"",IF('Vîrsta 1-2 ani'!$C$6&lt;=0,(TOTAL!H8-('Vîrsta 5-7 ani'!$C$6*0.008))/TOTAL!$C$6*'Vîrsta 3-4 ani'!$C$6,(('Vîrsta 1-2 ani'!H8/'Vîrsta 1-2 ani'!$C$6)+0.008)*'Vîrsta 3-4 ani'!$C$6))</f>
        <v>5.4509803921568629E-2</v>
      </c>
      <c r="I8" s="245">
        <f>IF(OR(TOTAL!I8="",TOTAL!I8=0),"",IF('Vîrsta 1-2 ani'!$C$6&lt;=0,(TOTAL!I8-('Vîrsta 5-7 ani'!$C$6*0.008))/TOTAL!$C$6*'Vîrsta 3-4 ani'!$C$6,(('Vîrsta 1-2 ani'!I8/'Vîrsta 1-2 ani'!$C$6)+0.008)*'Vîrsta 3-4 ani'!$C$6))</f>
        <v>0.3917647058823529</v>
      </c>
      <c r="J8" s="245">
        <f>IF(OR(TOTAL!J8="",TOTAL!J8=0),"",IF('Vîrsta 1-2 ani'!$C$6&lt;=0,(TOTAL!J8-('Vîrsta 5-7 ani'!$C$6*0.008))/TOTAL!$C$6*'Vîrsta 3-4 ani'!$C$6,(('Vîrsta 1-2 ani'!J8/'Vîrsta 1-2 ani'!$C$6)+0.008)*'Vîrsta 3-4 ani'!$C$6))</f>
        <v>0.72901960784313713</v>
      </c>
      <c r="K8" s="245">
        <f>IF(OR(TOTAL!K8="",TOTAL!K8=0),"",IF('Vîrsta 1-2 ani'!$C$6&lt;=0,(TOTAL!K8-('Vîrsta 5-7 ani'!$C$6*0.008))/TOTAL!$C$6*'Vîrsta 3-4 ani'!$C$6,(('Vîrsta 1-2 ani'!K8/'Vîrsta 1-2 ani'!$C$6)+0.008)*'Vîrsta 3-4 ani'!$C$6))</f>
        <v>0.64470588235294113</v>
      </c>
      <c r="L8" s="245">
        <f>IF(OR(TOTAL!L8="",TOTAL!L8=0),"",IF('Vîrsta 1-2 ani'!$C$6&lt;=0,(TOTAL!L8-('Vîrsta 5-7 ani'!$C$6*0.008))/TOTAL!$C$6*'Vîrsta 3-4 ani'!$C$6,(('Vîrsta 1-2 ani'!L8/'Vîrsta 1-2 ani'!$C$6)+0.008)*'Vîrsta 3-4 ani'!$C$6))</f>
        <v>0.30745098039215685</v>
      </c>
      <c r="M8" s="245" t="str">
        <f>IF(OR(TOTAL!M8="",TOTAL!M8=0),"",IF('Vîrsta 1-2 ani'!$C$6&lt;=0,(TOTAL!M8-('Vîrsta 5-7 ani'!$C$6*0.008))/TOTAL!$C$6*'Vîrsta 3-4 ani'!$C$6,(('Vîrsta 1-2 ani'!M8/'Vîrsta 1-2 ani'!$C$6)+0.008)*'Vîrsta 3-4 ani'!$C$6))</f>
        <v/>
      </c>
      <c r="N8" s="245">
        <f>IF(OR(TOTAL!N8="",TOTAL!N8=0),"",IF('Vîrsta 1-2 ani'!$C$6&lt;=0,(TOTAL!N8-('Vîrsta 5-7 ani'!$C$6*0.008))/TOTAL!$C$6*'Vîrsta 3-4 ani'!$C$6,(('Vîrsta 1-2 ani'!N8/'Vîrsta 1-2 ani'!$C$6)+0.008)*'Vîrsta 3-4 ani'!$C$6))</f>
        <v>0.56039215686274502</v>
      </c>
      <c r="O8" s="245">
        <f>IF(OR(TOTAL!O8="",TOTAL!O8=0),"",IF('Vîrsta 1-2 ani'!$C$6&lt;=0,(TOTAL!O8-('Vîrsta 5-7 ani'!$C$6*0.008))/TOTAL!$C$6*'Vîrsta 3-4 ani'!$C$6,(('Vîrsta 1-2 ani'!O8/'Vîrsta 1-2 ani'!$C$6)+0.008)*'Vîrsta 3-4 ani'!$C$6))</f>
        <v>0.81333333333333346</v>
      </c>
      <c r="P8" s="245">
        <f>IF(OR(TOTAL!P8="",TOTAL!P8=0),"",IF('Vîrsta 1-2 ani'!$C$6&lt;=0,(TOTAL!P8-('Vîrsta 5-7 ani'!$C$6*0.008))/TOTAL!$C$6*'Vîrsta 3-4 ani'!$C$6,(('Vîrsta 1-2 ani'!P8/'Vîrsta 1-2 ani'!$C$6)+0.008)*'Vîrsta 3-4 ani'!$C$6))</f>
        <v>0.72901960784313713</v>
      </c>
      <c r="Q8" s="245">
        <f>IF(OR(TOTAL!Q8="",TOTAL!Q8=0),"",IF('Vîrsta 1-2 ani'!$C$6&lt;=0,(TOTAL!Q8-('Vîrsta 5-7 ani'!$C$6*0.008))/TOTAL!$C$6*'Vîrsta 3-4 ani'!$C$6,(('Vîrsta 1-2 ani'!Q8/'Vîrsta 1-2 ani'!$C$6)+0.008)*'Vîrsta 3-4 ani'!$C$6))</f>
        <v>0.3917647058823529</v>
      </c>
      <c r="R8" s="245">
        <f>IF(OR(TOTAL!R8="",TOTAL!R8=0),"",IF('Vîrsta 1-2 ani'!$C$6&lt;=0,(TOTAL!R8-('Vîrsta 5-7 ani'!$C$6*0.008))/TOTAL!$C$6*'Vîrsta 3-4 ani'!$C$6,(('Vîrsta 1-2 ani'!R8/'Vîrsta 1-2 ani'!$C$6)+0.008)*'Vîrsta 3-4 ani'!$C$6))</f>
        <v>5.4509803921568629E-2</v>
      </c>
      <c r="S8" s="245">
        <f>IF(OR(TOTAL!S8="",TOTAL!S8=0),"",IF('Vîrsta 1-2 ani'!$C$6&lt;=0,(TOTAL!S8-('Vîrsta 5-7 ani'!$C$6*0.008))/TOTAL!$C$6*'Vîrsta 3-4 ani'!$C$6,(('Vîrsta 1-2 ani'!S8/'Vîrsta 1-2 ani'!$C$6)+0.008)*'Vîrsta 3-4 ani'!$C$6))</f>
        <v>0.3917647058823529</v>
      </c>
      <c r="T8" s="245">
        <f>IF(OR(TOTAL!T8="",TOTAL!T8=0),"",IF('Vîrsta 1-2 ani'!$C$6&lt;=0,(TOTAL!T8-('Vîrsta 5-7 ani'!$C$6*0.008))/TOTAL!$C$6*'Vîrsta 3-4 ani'!$C$6,(('Vîrsta 1-2 ani'!T8/'Vîrsta 1-2 ani'!$C$6)+0.008)*'Vîrsta 3-4 ani'!$C$6))</f>
        <v>0.72901960784313713</v>
      </c>
      <c r="U8" s="245">
        <f>IF(OR(TOTAL!U8="",TOTAL!U8=0),"",IF('Vîrsta 1-2 ani'!$C$6&lt;=0,(TOTAL!U8-('Vîrsta 5-7 ani'!$C$6*0.008))/TOTAL!$C$6*'Vîrsta 3-4 ani'!$C$6,(('Vîrsta 1-2 ani'!U8/'Vîrsta 1-2 ani'!$C$6)+0.008)*'Vîrsta 3-4 ani'!$C$6))</f>
        <v>0.72901960784313713</v>
      </c>
      <c r="V8" s="245">
        <f>IF(OR(TOTAL!V8="",TOTAL!V8=0),"",IF('Vîrsta 1-2 ani'!$C$6&lt;=0,(TOTAL!V8-('Vîrsta 5-7 ani'!$C$6*0.008))/TOTAL!$C$6*'Vîrsta 3-4 ani'!$C$6,(('Vîrsta 1-2 ani'!V8/'Vîrsta 1-2 ani'!$C$6)+0.008)*'Vîrsta 3-4 ani'!$C$6))</f>
        <v>0.3917647058823529</v>
      </c>
      <c r="W8" s="245" t="str">
        <f>IF(OR(TOTAL!W8="",TOTAL!W8=0),"",IF('Vîrsta 1-2 ani'!$C$6&lt;=0,(TOTAL!W8-('Vîrsta 5-7 ani'!$C$6*0.008))/TOTAL!$C$6*'Vîrsta 3-4 ani'!$C$6,(('Vîrsta 1-2 ani'!W8/'Vîrsta 1-2 ani'!$C$6)+0.008)*'Vîrsta 3-4 ani'!$C$6))</f>
        <v/>
      </c>
      <c r="X8" s="245">
        <f>IF(OR(TOTAL!X8="",TOTAL!X8=0),"",IF('Vîrsta 1-2 ani'!$C$6&lt;=0,(TOTAL!X8-('Vîrsta 5-7 ani'!$C$6*0.008))/TOTAL!$C$6*'Vîrsta 3-4 ani'!$C$6,(('Vîrsta 1-2 ani'!X8/'Vîrsta 1-2 ani'!$C$6)+0.008)*'Vîrsta 3-4 ani'!$C$6))</f>
        <v>0.3917647058823529</v>
      </c>
      <c r="Y8" s="245" t="str">
        <f>IF(OR(TOTAL!Y8="",TOTAL!Y8=0),"",IF('Vîrsta 1-2 ani'!$C$6&lt;=0,(TOTAL!Y8-('Vîrsta 5-7 ani'!$C$6*0.008))/TOTAL!$C$6*'Vîrsta 3-4 ani'!$C$6,(('Vîrsta 1-2 ani'!Y8/'Vîrsta 1-2 ani'!$C$6)+0.008)*'Vîrsta 3-4 ani'!$C$6))</f>
        <v/>
      </c>
      <c r="Z8" s="11">
        <f t="shared" si="0"/>
        <v>9.7745098039215694</v>
      </c>
      <c r="AA8" s="25">
        <f t="shared" si="2"/>
        <v>47.914263744713573</v>
      </c>
      <c r="AB8" s="25">
        <f t="shared" ref="AB8:AB10" si="3">IFERROR(IF($AA8=0,"",$AA8-AC8),"")</f>
        <v>47.914263744713573</v>
      </c>
      <c r="AC8" s="79">
        <v>0</v>
      </c>
      <c r="AD8" s="97">
        <f>IFERROR(IF($AB8=0,"",$AB8*AE8),"")</f>
        <v>3.8810553633217997</v>
      </c>
      <c r="AE8" s="98">
        <v>8.1000000000000003E-2</v>
      </c>
      <c r="AF8" s="97">
        <f>IFERROR(IF($AB8=0,"",$AB8*AG8),"")</f>
        <v>0.57497116493656286</v>
      </c>
      <c r="AG8" s="98">
        <v>1.2E-2</v>
      </c>
      <c r="AH8" s="97">
        <f>IFERROR(IF($AB8=0,"",$AB8*AI8),"")</f>
        <v>22.998846597462514</v>
      </c>
      <c r="AI8" s="98">
        <v>0.48</v>
      </c>
      <c r="AJ8" s="97">
        <f>IFERROR(IF($AB8=0,"",$AB8*AK8),"")</f>
        <v>127.93108419838524</v>
      </c>
      <c r="AK8" s="98">
        <v>2.67</v>
      </c>
      <c r="AL8" s="192">
        <v>48</v>
      </c>
      <c r="AM8" s="99">
        <f>IFERROR((AB8-AL8),"")</f>
        <v>-8.5736255286427365E-2</v>
      </c>
      <c r="AN8" s="99">
        <f>IFERROR((AB8*100/AL8),"")</f>
        <v>99.821382801486607</v>
      </c>
      <c r="AO8" s="66"/>
    </row>
    <row r="9" spans="1:41" s="31" customFormat="1" ht="34" x14ac:dyDescent="0.2">
      <c r="A9" s="290"/>
      <c r="B9" s="56" t="s">
        <v>72</v>
      </c>
      <c r="C9" s="244">
        <f>IF(OR(TOTAL!C9="",TOTAL!C9=0),"",IF('Vîrsta 1-2 ani'!$C$6&lt;=0,(TOTAL!C9-('Vîrsta 5-7 ani'!$C$6*0.0088))/TOTAL!$C$6*'Vîrsta 3-4 ani'!$C$6,(('Vîrsta 1-2 ani'!C9/'Vîrsta 1-2 ani'!$C$6)+0.0048)*'Vîrsta 3-4 ani'!$C$6))</f>
        <v>0.42917647058823527</v>
      </c>
      <c r="D9" s="245">
        <f>IF(OR(TOTAL!D9="",TOTAL!D9=0),"",IF('Vîrsta 1-2 ani'!$C$6&lt;=0,(TOTAL!D9-('Vîrsta 5-7 ani'!$C$6*0.0088))/TOTAL!$C$6*'Vîrsta 3-4 ani'!$C$6,(('Vîrsta 1-2 ani'!D9/'Vîrsta 1-2 ani'!$C$6)+0.0048)*'Vîrsta 3-4 ani'!$C$6))</f>
        <v>0.37035294117647061</v>
      </c>
      <c r="E9" s="245">
        <f>IF(OR(TOTAL!E9="",TOTAL!E9=0),"",IF('Vîrsta 1-2 ani'!$C$6&lt;=0,(TOTAL!E9-('Vîrsta 5-7 ani'!$C$6*0.0088))/TOTAL!$C$6*'Vîrsta 3-4 ani'!$C$6,(('Vîrsta 1-2 ani'!E9/'Vîrsta 1-2 ani'!$C$6)+0.0048)*'Vîrsta 3-4 ani'!$C$6))</f>
        <v>0.37035294117647061</v>
      </c>
      <c r="F9" s="245">
        <f>IF(OR(TOTAL!F9="",TOTAL!F9=0),"",IF('Vîrsta 1-2 ani'!$C$6&lt;=0,(TOTAL!F9-('Vîrsta 5-7 ani'!$C$6*0.0088))/TOTAL!$C$6*'Vîrsta 3-4 ani'!$C$6,(('Vîrsta 1-2 ani'!F9/'Vîrsta 1-2 ani'!$C$6)+0.0048)*'Vîrsta 3-4 ani'!$C$6))</f>
        <v>0.31152941176470589</v>
      </c>
      <c r="G9" s="245">
        <f>IF(OR(TOTAL!G9="",TOTAL!G9=0),"",IF('Vîrsta 1-2 ani'!$C$6&lt;=0,(TOTAL!G9-('Vîrsta 5-7 ani'!$C$6*0.0088))/TOTAL!$C$6*'Vîrsta 3-4 ani'!$C$6,(('Vîrsta 1-2 ani'!G9/'Vîrsta 1-2 ani'!$C$6)+0.0048)*'Vîrsta 3-4 ani'!$C$6))</f>
        <v>0.37035294117647061</v>
      </c>
      <c r="H9" s="245">
        <f>IF(OR(TOTAL!H9="",TOTAL!H9=0),"",IF('Vîrsta 1-2 ani'!$C$6&lt;=0,(TOTAL!H9-('Vîrsta 5-7 ani'!$C$6*0.0088))/TOTAL!$C$6*'Vîrsta 3-4 ani'!$C$6,(('Vîrsta 1-2 ani'!H9/'Vîrsta 1-2 ani'!$C$6)+0.0048)*'Vîrsta 3-4 ani'!$C$6))</f>
        <v>0.37035294117647061</v>
      </c>
      <c r="I9" s="245">
        <f>IF(OR(TOTAL!I9="",TOTAL!I9=0),"",IF('Vîrsta 1-2 ani'!$C$6&lt;=0,(TOTAL!I9-('Vîrsta 5-7 ani'!$C$6*0.0088))/TOTAL!$C$6*'Vîrsta 3-4 ani'!$C$6,(('Vîrsta 1-2 ani'!I9/'Vîrsta 1-2 ani'!$C$6)+0.0048)*'Vîrsta 3-4 ani'!$C$6))</f>
        <v>0.37035294117647061</v>
      </c>
      <c r="J9" s="245">
        <f>IF(OR(TOTAL!J9="",TOTAL!J9=0),"",IF('Vîrsta 1-2 ani'!$C$6&lt;=0,(TOTAL!J9-('Vîrsta 5-7 ani'!$C$6*0.0088))/TOTAL!$C$6*'Vîrsta 3-4 ani'!$C$6,(('Vîrsta 1-2 ani'!J9/'Vîrsta 1-2 ani'!$C$6)+0.0048)*'Vîrsta 3-4 ani'!$C$6))</f>
        <v>0.31152941176470589</v>
      </c>
      <c r="K9" s="245">
        <f>IF(OR(TOTAL!K9="",TOTAL!K9=0),"",IF('Vîrsta 1-2 ani'!$C$6&lt;=0,(TOTAL!K9-('Vîrsta 5-7 ani'!$C$6*0.0088))/TOTAL!$C$6*'Vîrsta 3-4 ani'!$C$6,(('Vîrsta 1-2 ani'!K9/'Vîrsta 1-2 ani'!$C$6)+0.0048)*'Vîrsta 3-4 ani'!$C$6))</f>
        <v>0.31152941176470589</v>
      </c>
      <c r="L9" s="245">
        <f>IF(OR(TOTAL!L9="",TOTAL!L9=0),"",IF('Vîrsta 1-2 ani'!$C$6&lt;=0,(TOTAL!L9-('Vîrsta 5-7 ani'!$C$6*0.0088))/TOTAL!$C$6*'Vîrsta 3-4 ani'!$C$6,(('Vîrsta 1-2 ani'!L9/'Vîrsta 1-2 ani'!$C$6)+0.0048)*'Vîrsta 3-4 ani'!$C$6))</f>
        <v>0.37035294117647061</v>
      </c>
      <c r="M9" s="245">
        <f>IF(OR(TOTAL!M9="",TOTAL!M9=0),"",IF('Vîrsta 1-2 ani'!$C$6&lt;=0,(TOTAL!M9-('Vîrsta 5-7 ani'!$C$6*0.0088))/TOTAL!$C$6*'Vîrsta 3-4 ani'!$C$6,(('Vîrsta 1-2 ani'!M9/'Vîrsta 1-2 ani'!$C$6)+0.0048)*'Vîrsta 3-4 ani'!$C$6))</f>
        <v>0.42917647058823527</v>
      </c>
      <c r="N9" s="245">
        <f>IF(OR(TOTAL!N9="",TOTAL!N9=0),"",IF('Vîrsta 1-2 ani'!$C$6&lt;=0,(TOTAL!N9-('Vîrsta 5-7 ani'!$C$6*0.0088))/TOTAL!$C$6*'Vîrsta 3-4 ani'!$C$6,(('Vîrsta 1-2 ani'!N9/'Vîrsta 1-2 ani'!$C$6)+0.0048)*'Vîrsta 3-4 ani'!$C$6))</f>
        <v>0.25270588235294117</v>
      </c>
      <c r="O9" s="245">
        <f>IF(OR(TOTAL!O9="",TOTAL!O9=0),"",IF('Vîrsta 1-2 ani'!$C$6&lt;=0,(TOTAL!O9-('Vîrsta 5-7 ani'!$C$6*0.0088))/TOTAL!$C$6*'Vîrsta 3-4 ani'!$C$6,(('Vîrsta 1-2 ani'!O9/'Vîrsta 1-2 ani'!$C$6)+0.0048)*'Vîrsta 3-4 ani'!$C$6))</f>
        <v>0.37035294117647061</v>
      </c>
      <c r="P9" s="245">
        <f>IF(OR(TOTAL!P9="",TOTAL!P9=0),"",IF('Vîrsta 1-2 ani'!$C$6&lt;=0,(TOTAL!P9-('Vîrsta 5-7 ani'!$C$6*0.0088))/TOTAL!$C$6*'Vîrsta 3-4 ani'!$C$6,(('Vîrsta 1-2 ani'!P9/'Vîrsta 1-2 ani'!$C$6)+0.0048)*'Vîrsta 3-4 ani'!$C$6))</f>
        <v>0.31152941176470589</v>
      </c>
      <c r="Q9" s="245">
        <f>IF(OR(TOTAL!Q9="",TOTAL!Q9=0),"",IF('Vîrsta 1-2 ani'!$C$6&lt;=0,(TOTAL!Q9-('Vîrsta 5-7 ani'!$C$6*0.0088))/TOTAL!$C$6*'Vîrsta 3-4 ani'!$C$6,(('Vîrsta 1-2 ani'!Q9/'Vîrsta 1-2 ani'!$C$6)+0.0048)*'Vîrsta 3-4 ani'!$C$6))</f>
        <v>0.31152941176470589</v>
      </c>
      <c r="R9" s="245">
        <f>IF(OR(TOTAL!R9="",TOTAL!R9=0),"",IF('Vîrsta 1-2 ani'!$C$6&lt;=0,(TOTAL!R9-('Vîrsta 5-7 ani'!$C$6*0.0088))/TOTAL!$C$6*'Vîrsta 3-4 ani'!$C$6,(('Vîrsta 1-2 ani'!R9/'Vîrsta 1-2 ani'!$C$6)+0.0048)*'Vîrsta 3-4 ani'!$C$6))</f>
        <v>0.37035294117647061</v>
      </c>
      <c r="S9" s="245">
        <f>IF(OR(TOTAL!S9="",TOTAL!S9=0),"",IF('Vîrsta 1-2 ani'!$C$6&lt;=0,(TOTAL!S9-('Vîrsta 5-7 ani'!$C$6*0.0088))/TOTAL!$C$6*'Vîrsta 3-4 ani'!$C$6,(('Vîrsta 1-2 ani'!S9/'Vîrsta 1-2 ani'!$C$6)+0.0048)*'Vîrsta 3-4 ani'!$C$6))</f>
        <v>0.37035294117647061</v>
      </c>
      <c r="T9" s="245">
        <f>IF(OR(TOTAL!T9="",TOTAL!T9=0),"",IF('Vîrsta 1-2 ani'!$C$6&lt;=0,(TOTAL!T9-('Vîrsta 5-7 ani'!$C$6*0.0088))/TOTAL!$C$6*'Vîrsta 3-4 ani'!$C$6,(('Vîrsta 1-2 ani'!T9/'Vîrsta 1-2 ani'!$C$6)+0.0048)*'Vîrsta 3-4 ani'!$C$6))</f>
        <v>0.37035294117647061</v>
      </c>
      <c r="U9" s="245">
        <f>IF(OR(TOTAL!U9="",TOTAL!U9=0),"",IF('Vîrsta 1-2 ani'!$C$6&lt;=0,(TOTAL!U9-('Vîrsta 5-7 ani'!$C$6*0.0088))/TOTAL!$C$6*'Vîrsta 3-4 ani'!$C$6,(('Vîrsta 1-2 ani'!U9/'Vîrsta 1-2 ani'!$C$6)+0.0048)*'Vîrsta 3-4 ani'!$C$6))</f>
        <v>0.37035294117647061</v>
      </c>
      <c r="V9" s="245">
        <f>IF(OR(TOTAL!V9="",TOTAL!V9=0),"",IF('Vîrsta 1-2 ani'!$C$6&lt;=0,(TOTAL!V9-('Vîrsta 5-7 ani'!$C$6*0.0088))/TOTAL!$C$6*'Vîrsta 3-4 ani'!$C$6,(('Vîrsta 1-2 ani'!V9/'Vîrsta 1-2 ani'!$C$6)+0.0048)*'Vîrsta 3-4 ani'!$C$6))</f>
        <v>0.37035294117647061</v>
      </c>
      <c r="W9" s="245">
        <f>IF(OR(TOTAL!W9="",TOTAL!W9=0),"",IF('Vîrsta 1-2 ani'!$C$6&lt;=0,(TOTAL!W9-('Vîrsta 5-7 ani'!$C$6*0.0088))/TOTAL!$C$6*'Vîrsta 3-4 ani'!$C$6,(('Vîrsta 1-2 ani'!W9/'Vîrsta 1-2 ani'!$C$6)+0.0048)*'Vîrsta 3-4 ani'!$C$6))</f>
        <v>0.37035294117647061</v>
      </c>
      <c r="X9" s="245">
        <f>IF(OR(TOTAL!X9="",TOTAL!X9=0),"",IF('Vîrsta 1-2 ani'!$C$6&lt;=0,(TOTAL!X9-('Vîrsta 5-7 ani'!$C$6*0.0088))/TOTAL!$C$6*'Vîrsta 3-4 ani'!$C$6,(('Vîrsta 1-2 ani'!X9/'Vîrsta 1-2 ani'!$C$6)+0.0048)*'Vîrsta 3-4 ani'!$C$6))</f>
        <v>0.37035294117647061</v>
      </c>
      <c r="Y9" s="245" t="str">
        <f>IF(OR(TOTAL!Y9="",TOTAL!Y9=0),"",IF('Vîrsta 1-2 ani'!$C$6&lt;=0,(TOTAL!Y9-('Vîrsta 5-7 ani'!$C$6*0.0088))/TOTAL!$C$6*'Vîrsta 3-4 ani'!$C$6,(('Vîrsta 1-2 ani'!Y9/'Vîrsta 1-2 ani'!$C$6)+0.0048)*'Vîrsta 3-4 ani'!$C$6))</f>
        <v/>
      </c>
      <c r="Z9" s="25">
        <f t="shared" si="0"/>
        <v>7.8536470588235296</v>
      </c>
      <c r="AA9" s="25">
        <f t="shared" si="2"/>
        <v>38.498269896193776</v>
      </c>
      <c r="AB9" s="25">
        <f t="shared" si="3"/>
        <v>38.498269896193776</v>
      </c>
      <c r="AC9" s="26">
        <v>0</v>
      </c>
      <c r="AD9" s="97">
        <f t="shared" ref="AD9:AD14" si="4">IFERROR(IF($AB9=0,"",$AB9*AE9),"")</f>
        <v>3.4648442906574397</v>
      </c>
      <c r="AE9" s="98">
        <v>0.09</v>
      </c>
      <c r="AF9" s="97">
        <f t="shared" ref="AF9:AF14" si="5">IFERROR(IF($AB9=0,"",$AB9*AG9),"")</f>
        <v>1.1549480968858132</v>
      </c>
      <c r="AG9" s="98">
        <v>0.03</v>
      </c>
      <c r="AH9" s="97">
        <f t="shared" ref="AH9:AH14" si="6">IFERROR(IF($AB9=0,"",$AB9*AI9),"")</f>
        <v>18.479169550173012</v>
      </c>
      <c r="AI9" s="98">
        <v>0.48</v>
      </c>
      <c r="AJ9" s="97">
        <f t="shared" ref="AJ9:AJ14" si="7">IFERROR(IF($AB9=0,"",$AB9*AK9),"")</f>
        <v>99.325536332179951</v>
      </c>
      <c r="AK9" s="98">
        <v>2.58</v>
      </c>
      <c r="AL9" s="192">
        <v>20.8</v>
      </c>
      <c r="AM9" s="99">
        <f t="shared" ref="AM9:AM14" si="8">IFERROR((AB9-AL9),"")</f>
        <v>17.698269896193775</v>
      </c>
      <c r="AN9" s="99">
        <f t="shared" ref="AN9:AN14" si="9">IFERROR((AB9*100/AL9),"")</f>
        <v>185.08783603939312</v>
      </c>
      <c r="AO9" s="66"/>
    </row>
    <row r="10" spans="1:41" s="31" customFormat="1" ht="34" x14ac:dyDescent="0.2">
      <c r="A10" s="290"/>
      <c r="B10" s="56" t="s">
        <v>75</v>
      </c>
      <c r="C10" s="244">
        <f>IF(OR(TOTAL!C10="",TOTAL!C10=0),"",IF('Vîrsta 1-2 ani'!$C$6&lt;=0,(TOTAL!C10-('Vîrsta 5-7 ani'!$C$6*0.0048))/TOTAL!$C$6*'Vîrsta 3-4 ani'!$C$6,(('Vîrsta 1-2 ani'!C10/'Vîrsta 1-2 ani'!$C$6)+0.0016)*'Vîrsta 3-4 ani'!$C$6))</f>
        <v>0.47521568627450972</v>
      </c>
      <c r="D10" s="245" t="str">
        <f>IF(OR(TOTAL!D10="",TOTAL!D10=0),"",IF('Vîrsta 1-2 ani'!$C$6&lt;=0,(TOTAL!D10-('Vîrsta 5-7 ani'!$C$6*0.0048))/TOTAL!$C$6*'Vîrsta 3-4 ani'!$C$6,(('Vîrsta 1-2 ani'!D10/'Vîrsta 1-2 ani'!$C$6)+0.0016)*'Vîrsta 3-4 ani'!$C$6))</f>
        <v/>
      </c>
      <c r="E10" s="245" t="str">
        <f>IF(OR(TOTAL!E10="",TOTAL!E10=0),"",IF('Vîrsta 1-2 ani'!$C$6&lt;=0,(TOTAL!E10-('Vîrsta 5-7 ani'!$C$6*0.0048))/TOTAL!$C$6*'Vîrsta 3-4 ani'!$C$6,(('Vîrsta 1-2 ani'!E10/'Vîrsta 1-2 ani'!$C$6)+0.0016)*'Vîrsta 3-4 ani'!$C$6))</f>
        <v/>
      </c>
      <c r="F10" s="245">
        <f>IF(OR(TOTAL!F10="",TOTAL!F10=0),"",IF('Vîrsta 1-2 ani'!$C$6&lt;=0,(TOTAL!F10-('Vîrsta 5-7 ani'!$C$6*0.0048))/TOTAL!$C$6*'Vîrsta 3-4 ani'!$C$6,(('Vîrsta 1-2 ani'!F10/'Vîrsta 1-2 ani'!$C$6)+0.0016)*'Vîrsta 3-4 ani'!$C$6))</f>
        <v>5.5607843137254892E-2</v>
      </c>
      <c r="G10" s="245" t="str">
        <f>IF(OR(TOTAL!G10="",TOTAL!G10=0),"",IF('Vîrsta 1-2 ani'!$C$6&lt;=0,(TOTAL!G10-('Vîrsta 5-7 ani'!$C$6*0.0048))/TOTAL!$C$6*'Vîrsta 3-4 ani'!$C$6,(('Vîrsta 1-2 ani'!G10/'Vîrsta 1-2 ani'!$C$6)+0.0016)*'Vîrsta 3-4 ani'!$C$6))</f>
        <v/>
      </c>
      <c r="H10" s="245">
        <f>IF(OR(TOTAL!H10="",TOTAL!H10=0),"",IF('Vîrsta 1-2 ani'!$C$6&lt;=0,(TOTAL!H10-('Vîrsta 5-7 ani'!$C$6*0.0048))/TOTAL!$C$6*'Vîrsta 3-4 ani'!$C$6,(('Vîrsta 1-2 ani'!H10/'Vîrsta 1-2 ani'!$C$6)+0.0016)*'Vîrsta 3-4 ani'!$C$6))</f>
        <v>0.416392156862745</v>
      </c>
      <c r="I10" s="245">
        <f>IF(OR(TOTAL!I10="",TOTAL!I10=0),"",IF('Vîrsta 1-2 ani'!$C$6&lt;=0,(TOTAL!I10-('Vîrsta 5-7 ani'!$C$6*0.0048))/TOTAL!$C$6*'Vîrsta 3-4 ani'!$C$6,(('Vîrsta 1-2 ani'!I10/'Vîrsta 1-2 ani'!$C$6)+0.0016)*'Vîrsta 3-4 ani'!$C$6))</f>
        <v>0.1556078431372549</v>
      </c>
      <c r="J10" s="245" t="str">
        <f>IF(OR(TOTAL!J10="",TOTAL!J10=0),"",IF('Vîrsta 1-2 ani'!$C$6&lt;=0,(TOTAL!J10-('Vîrsta 5-7 ani'!$C$6*0.0048))/TOTAL!$C$6*'Vîrsta 3-4 ani'!$C$6,(('Vîrsta 1-2 ani'!J10/'Vîrsta 1-2 ani'!$C$6)+0.0016)*'Vîrsta 3-4 ani'!$C$6))</f>
        <v/>
      </c>
      <c r="K10" s="245">
        <f>IF(OR(TOTAL!K10="",TOTAL!K10=0),"",IF('Vîrsta 1-2 ani'!$C$6&lt;=0,(TOTAL!K10-('Vîrsta 5-7 ani'!$C$6*0.0048))/TOTAL!$C$6*'Vîrsta 3-4 ani'!$C$6,(('Vîrsta 1-2 ani'!K10/'Vîrsta 1-2 ani'!$C$6)+0.0016)*'Vîrsta 3-4 ani'!$C$6))</f>
        <v>3.9921568627450978E-2</v>
      </c>
      <c r="L10" s="245">
        <f>IF(OR(TOTAL!L10="",TOTAL!L10=0),"",IF('Vîrsta 1-2 ani'!$C$6&lt;=0,(TOTAL!L10-('Vîrsta 5-7 ani'!$C$6*0.0048))/TOTAL!$C$6*'Vîrsta 3-4 ani'!$C$6,(('Vîrsta 1-2 ani'!L10/'Vîrsta 1-2 ani'!$C$6)+0.0016)*'Vîrsta 3-4 ani'!$C$6))</f>
        <v>0.16737254901960785</v>
      </c>
      <c r="M10" s="245">
        <f>IF(OR(TOTAL!M10="",TOTAL!M10=0),"",IF('Vîrsta 1-2 ani'!$C$6&lt;=0,(TOTAL!M10-('Vîrsta 5-7 ani'!$C$6*0.0048))/TOTAL!$C$6*'Vîrsta 3-4 ani'!$C$6,(('Vîrsta 1-2 ani'!M10/'Vîrsta 1-2 ani'!$C$6)+0.0016)*'Vîrsta 3-4 ani'!$C$6))</f>
        <v>0.45560784313725489</v>
      </c>
      <c r="N10" s="245" t="str">
        <f>IF(OR(TOTAL!N10="",TOTAL!N10=0),"",IF('Vîrsta 1-2 ani'!$C$6&lt;=0,(TOTAL!N10-('Vîrsta 5-7 ani'!$C$6*0.0048))/TOTAL!$C$6*'Vîrsta 3-4 ani'!$C$6,(('Vîrsta 1-2 ani'!N10/'Vîrsta 1-2 ani'!$C$6)+0.0016)*'Vîrsta 3-4 ani'!$C$6))</f>
        <v/>
      </c>
      <c r="O10" s="245" t="str">
        <f>IF(OR(TOTAL!O10="",TOTAL!O10=0),"",IF('Vîrsta 1-2 ani'!$C$6&lt;=0,(TOTAL!O10-('Vîrsta 5-7 ani'!$C$6*0.0048))/TOTAL!$C$6*'Vîrsta 3-4 ani'!$C$6,(('Vîrsta 1-2 ani'!O10/'Vîrsta 1-2 ani'!$C$6)+0.0016)*'Vîrsta 3-4 ani'!$C$6))</f>
        <v/>
      </c>
      <c r="P10" s="245">
        <f>IF(OR(TOTAL!P10="",TOTAL!P10=0),"",IF('Vîrsta 1-2 ani'!$C$6&lt;=0,(TOTAL!P10-('Vîrsta 5-7 ani'!$C$6*0.0048))/TOTAL!$C$6*'Vîrsta 3-4 ani'!$C$6,(('Vîrsta 1-2 ani'!P10/'Vîrsta 1-2 ani'!$C$6)+0.0016)*'Vîrsta 3-4 ani'!$C$6))</f>
        <v>3.9921568627450978E-2</v>
      </c>
      <c r="Q10" s="245" t="str">
        <f>IF(OR(TOTAL!Q10="",TOTAL!Q10=0),"",IF('Vîrsta 1-2 ani'!$C$6&lt;=0,(TOTAL!Q10-('Vîrsta 5-7 ani'!$C$6*0.0048))/TOTAL!$C$6*'Vîrsta 3-4 ani'!$C$6,(('Vîrsta 1-2 ani'!Q10/'Vîrsta 1-2 ani'!$C$6)+0.0016)*'Vîrsta 3-4 ani'!$C$6))</f>
        <v/>
      </c>
      <c r="R10" s="245">
        <f>IF(OR(TOTAL!R10="",TOTAL!R10=0),"",IF('Vîrsta 1-2 ani'!$C$6&lt;=0,(TOTAL!R10-('Vîrsta 5-7 ani'!$C$6*0.0048))/TOTAL!$C$6*'Vîrsta 3-4 ani'!$C$6,(('Vîrsta 1-2 ani'!R10/'Vîrsta 1-2 ani'!$C$6)+0.0016)*'Vîrsta 3-4 ani'!$C$6))</f>
        <v>0.40658823529411769</v>
      </c>
      <c r="S10" s="245">
        <f>IF(OR(TOTAL!S10="",TOTAL!S10=0),"",IF('Vîrsta 1-2 ani'!$C$6&lt;=0,(TOTAL!S10-('Vîrsta 5-7 ani'!$C$6*0.0048))/TOTAL!$C$6*'Vîrsta 3-4 ani'!$C$6,(('Vîrsta 1-2 ani'!S10/'Vîrsta 1-2 ani'!$C$6)+0.0016)*'Vîrsta 3-4 ani'!$C$6))</f>
        <v>0.14384313725490194</v>
      </c>
      <c r="T10" s="245">
        <f>IF(OR(TOTAL!T10="",TOTAL!T10=0),"",IF('Vîrsta 1-2 ani'!$C$6&lt;=0,(TOTAL!T10-('Vîrsta 5-7 ani'!$C$6*0.0048))/TOTAL!$C$6*'Vîrsta 3-4 ani'!$C$6,(('Vîrsta 1-2 ani'!T10/'Vîrsta 1-2 ani'!$C$6)+0.0016)*'Vîrsta 3-4 ani'!$C$6))</f>
        <v>7.0588235294117641E-4</v>
      </c>
      <c r="U10" s="245">
        <f>IF(OR(TOTAL!U10="",TOTAL!U10=0),"",IF('Vîrsta 1-2 ani'!$C$6&lt;=0,(TOTAL!U10-('Vîrsta 5-7 ani'!$C$6*0.0048))/TOTAL!$C$6*'Vîrsta 3-4 ani'!$C$6,(('Vîrsta 1-2 ani'!U10/'Vîrsta 1-2 ani'!$C$6)+0.0016)*'Vîrsta 3-4 ani'!$C$6))</f>
        <v>4.3843137254901958E-2</v>
      </c>
      <c r="V10" s="245">
        <f>IF(OR(TOTAL!V10="",TOTAL!V10=0),"",IF('Vîrsta 1-2 ani'!$C$6&lt;=0,(TOTAL!V10-('Vîrsta 5-7 ani'!$C$6*0.0048))/TOTAL!$C$6*'Vîrsta 3-4 ani'!$C$6,(('Vîrsta 1-2 ani'!V10/'Vîrsta 1-2 ani'!$C$6)+0.0016)*'Vîrsta 3-4 ani'!$C$6))</f>
        <v>0.18109803921568632</v>
      </c>
      <c r="W10" s="245">
        <f>IF(OR(TOTAL!W10="",TOTAL!W10=0),"",IF('Vîrsta 1-2 ani'!$C$6&lt;=0,(TOTAL!W10-('Vîrsta 5-7 ani'!$C$6*0.0048))/TOTAL!$C$6*'Vîrsta 3-4 ani'!$C$6,(('Vîrsta 1-2 ani'!W10/'Vîrsta 1-2 ani'!$C$6)+0.0016)*'Vîrsta 3-4 ani'!$C$6))</f>
        <v>0.40658823529411769</v>
      </c>
      <c r="X10" s="245" t="str">
        <f>IF(OR(TOTAL!X10="",TOTAL!X10=0),"",IF('Vîrsta 1-2 ani'!$C$6&lt;=0,(TOTAL!X10-('Vîrsta 5-7 ani'!$C$6*0.0048))/TOTAL!$C$6*'Vîrsta 3-4 ani'!$C$6,(('Vîrsta 1-2 ani'!X10/'Vîrsta 1-2 ani'!$C$6)+0.0016)*'Vîrsta 3-4 ani'!$C$6))</f>
        <v/>
      </c>
      <c r="Y10" s="245" t="str">
        <f>IF(OR(TOTAL!Y10="",TOTAL!Y10=0),"",IF('Vîrsta 1-2 ani'!$C$6&lt;=0,(TOTAL!Y10-('Vîrsta 5-7 ani'!$C$6*0.0048))/TOTAL!$C$6*'Vîrsta 3-4 ani'!$C$6,(('Vîrsta 1-2 ani'!Y10/'Vîrsta 1-2 ani'!$C$6)+0.0016)*'Vîrsta 3-4 ani'!$C$6))</f>
        <v/>
      </c>
      <c r="Z10" s="25">
        <f t="shared" si="0"/>
        <v>2.9883137254901961</v>
      </c>
      <c r="AA10" s="25">
        <f t="shared" si="2"/>
        <v>14.648596693579393</v>
      </c>
      <c r="AB10" s="25">
        <f t="shared" si="3"/>
        <v>14.648596693579393</v>
      </c>
      <c r="AC10" s="26"/>
      <c r="AD10" s="97">
        <f t="shared" si="4"/>
        <v>1.4648596693579394</v>
      </c>
      <c r="AE10" s="98">
        <v>0.1</v>
      </c>
      <c r="AF10" s="97">
        <f t="shared" si="5"/>
        <v>0.14648596693579394</v>
      </c>
      <c r="AG10" s="98">
        <v>0.01</v>
      </c>
      <c r="AH10" s="97">
        <f t="shared" si="6"/>
        <v>10.693475586312957</v>
      </c>
      <c r="AI10" s="98">
        <v>0.73</v>
      </c>
      <c r="AJ10" s="97">
        <f t="shared" si="7"/>
        <v>52.441976163014225</v>
      </c>
      <c r="AK10" s="98">
        <v>3.58</v>
      </c>
      <c r="AL10" s="192">
        <v>7.2</v>
      </c>
      <c r="AM10" s="99">
        <f t="shared" si="8"/>
        <v>7.4485966935793924</v>
      </c>
      <c r="AN10" s="99">
        <f t="shared" si="9"/>
        <v>203.45273185526935</v>
      </c>
      <c r="AO10" s="66"/>
    </row>
    <row r="11" spans="1:41" s="31" customFormat="1" ht="17" x14ac:dyDescent="0.2">
      <c r="A11" s="290"/>
      <c r="B11" s="56" t="s">
        <v>109</v>
      </c>
      <c r="C11" s="244" t="str">
        <f>IF(OR(TOTAL!C11="",TOTAL!C11=0),"",IF('Vîrsta 1-2 ani'!$C$6&lt;=0,(TOTAL!C11-('Vîrsta 5-7 ani'!$C$6*0.0024))/TOTAL!$C$6*'Vîrsta 3-4 ani'!$C$6,(('Vîrsta 1-2 ani'!C11/'Vîrsta 1-2 ani'!$C$6)+0.0008)*'Vîrsta 3-4 ani'!$C$6))</f>
        <v/>
      </c>
      <c r="D11" s="245" t="str">
        <f>IF(OR(TOTAL!D11="",TOTAL!D11=0),"",IF('Vîrsta 1-2 ani'!$C$6&lt;=0,(TOTAL!D11-('Vîrsta 5-7 ani'!$C$6*0.0024))/TOTAL!$C$6*'Vîrsta 3-4 ani'!$C$6,(('Vîrsta 1-2 ani'!D11/'Vîrsta 1-2 ani'!$C$6)+0.0008)*'Vîrsta 3-4 ani'!$C$6))</f>
        <v/>
      </c>
      <c r="E11" s="245" t="str">
        <f>IF(OR(TOTAL!E11="",TOTAL!E11=0),"",IF('Vîrsta 1-2 ani'!$C$6&lt;=0,(TOTAL!E11-('Vîrsta 5-7 ani'!$C$6*0.0024))/TOTAL!$C$6*'Vîrsta 3-4 ani'!$C$6,(('Vîrsta 1-2 ani'!E11/'Vîrsta 1-2 ani'!$C$6)+0.0008)*'Vîrsta 3-4 ani'!$C$6))</f>
        <v/>
      </c>
      <c r="F11" s="245">
        <f>IF(OR(TOTAL!F11="",TOTAL!F11=0),"",IF('Vîrsta 1-2 ani'!$C$6&lt;=0,(TOTAL!F11-('Vîrsta 5-7 ani'!$C$6*0.0024))/TOTAL!$C$6*'Vîrsta 3-4 ani'!$C$6,(('Vîrsta 1-2 ani'!F11/'Vîrsta 1-2 ani'!$C$6)+0.0008)*'Vîrsta 3-4 ani'!$C$6))</f>
        <v>0.12878431372549021</v>
      </c>
      <c r="G11" s="245" t="str">
        <f>IF(OR(TOTAL!G11="",TOTAL!G11=0),"",IF('Vîrsta 1-2 ani'!$C$6&lt;=0,(TOTAL!G11-('Vîrsta 5-7 ani'!$C$6*0.0024))/TOTAL!$C$6*'Vîrsta 3-4 ani'!$C$6,(('Vîrsta 1-2 ani'!G11/'Vîrsta 1-2 ani'!$C$6)+0.0008)*'Vîrsta 3-4 ani'!$C$6))</f>
        <v/>
      </c>
      <c r="H11" s="245">
        <f>IF(OR(TOTAL!H11="",TOTAL!H11=0),"",IF('Vîrsta 1-2 ani'!$C$6&lt;=0,(TOTAL!H11-('Vîrsta 5-7 ani'!$C$6*0.0024))/TOTAL!$C$6*'Vîrsta 3-4 ani'!$C$6,(('Vîrsta 1-2 ani'!H11/'Vîrsta 1-2 ani'!$C$6)+0.0008)*'Vîrsta 3-4 ani'!$C$6))</f>
        <v>0.20721568627450979</v>
      </c>
      <c r="I11" s="245" t="str">
        <f>IF(OR(TOTAL!I11="",TOTAL!I11=0),"",IF('Vîrsta 1-2 ani'!$C$6&lt;=0,(TOTAL!I11-('Vîrsta 5-7 ani'!$C$6*0.0024))/TOTAL!$C$6*'Vîrsta 3-4 ani'!$C$6,(('Vîrsta 1-2 ani'!I11/'Vîrsta 1-2 ani'!$C$6)+0.0008)*'Vîrsta 3-4 ani'!$C$6))</f>
        <v/>
      </c>
      <c r="J11" s="245">
        <f>IF(OR(TOTAL!J11="",TOTAL!J11=0),"",IF('Vîrsta 1-2 ani'!$C$6&lt;=0,(TOTAL!J11-('Vîrsta 5-7 ani'!$C$6*0.0024))/TOTAL!$C$6*'Vîrsta 3-4 ani'!$C$6,(('Vîrsta 1-2 ani'!J11/'Vîrsta 1-2 ani'!$C$6)+0.0008)*'Vîrsta 3-4 ani'!$C$6))</f>
        <v>0.24643137254901959</v>
      </c>
      <c r="K11" s="245">
        <f>IF(OR(TOTAL!K11="",TOTAL!K11=0),"",IF('Vîrsta 1-2 ani'!$C$6&lt;=0,(TOTAL!K11-('Vîrsta 5-7 ani'!$C$6*0.0024))/TOTAL!$C$6*'Vîrsta 3-4 ani'!$C$6,(('Vîrsta 1-2 ani'!K11/'Vîrsta 1-2 ani'!$C$6)+0.0008)*'Vîrsta 3-4 ani'!$C$6))</f>
        <v>0.15231372549019606</v>
      </c>
      <c r="L11" s="245" t="str">
        <f>IF(OR(TOTAL!L11="",TOTAL!L11=0),"",IF('Vîrsta 1-2 ani'!$C$6&lt;=0,(TOTAL!L11-('Vîrsta 5-7 ani'!$C$6*0.0024))/TOTAL!$C$6*'Vîrsta 3-4 ani'!$C$6,(('Vîrsta 1-2 ani'!L11/'Vîrsta 1-2 ani'!$C$6)+0.0008)*'Vîrsta 3-4 ani'!$C$6))</f>
        <v/>
      </c>
      <c r="M11" s="245" t="str">
        <f>IF(OR(TOTAL!M11="",TOTAL!M11=0),"",IF('Vîrsta 1-2 ani'!$C$6&lt;=0,(TOTAL!M11-('Vîrsta 5-7 ani'!$C$6*0.0024))/TOTAL!$C$6*'Vîrsta 3-4 ani'!$C$6,(('Vîrsta 1-2 ani'!M11/'Vîrsta 1-2 ani'!$C$6)+0.0008)*'Vîrsta 3-4 ani'!$C$6))</f>
        <v/>
      </c>
      <c r="N11" s="245" t="str">
        <f>IF(OR(TOTAL!N11="",TOTAL!N11=0),"",IF('Vîrsta 1-2 ani'!$C$6&lt;=0,(TOTAL!N11-('Vîrsta 5-7 ani'!$C$6*0.0024))/TOTAL!$C$6*'Vîrsta 3-4 ani'!$C$6,(('Vîrsta 1-2 ani'!N11/'Vîrsta 1-2 ani'!$C$6)+0.0008)*'Vîrsta 3-4 ani'!$C$6))</f>
        <v/>
      </c>
      <c r="O11" s="245" t="str">
        <f>IF(OR(TOTAL!O11="",TOTAL!O11=0),"",IF('Vîrsta 1-2 ani'!$C$6&lt;=0,(TOTAL!O11-('Vîrsta 5-7 ani'!$C$6*0.0024))/TOTAL!$C$6*'Vîrsta 3-4 ani'!$C$6,(('Vîrsta 1-2 ani'!O11/'Vîrsta 1-2 ani'!$C$6)+0.0008)*'Vîrsta 3-4 ani'!$C$6))</f>
        <v/>
      </c>
      <c r="P11" s="245">
        <f>IF(OR(TOTAL!P11="",TOTAL!P11=0),"",IF('Vîrsta 1-2 ani'!$C$6&lt;=0,(TOTAL!P11-('Vîrsta 5-7 ani'!$C$6*0.0024))/TOTAL!$C$6*'Vîrsta 3-4 ani'!$C$6,(('Vîrsta 1-2 ani'!P11/'Vîrsta 1-2 ani'!$C$6)+0.0008)*'Vîrsta 3-4 ani'!$C$6))</f>
        <v>0.15231372549019606</v>
      </c>
      <c r="Q11" s="245" t="str">
        <f>IF(OR(TOTAL!Q11="",TOTAL!Q11=0),"",IF('Vîrsta 1-2 ani'!$C$6&lt;=0,(TOTAL!Q11-('Vîrsta 5-7 ani'!$C$6*0.0024))/TOTAL!$C$6*'Vîrsta 3-4 ani'!$C$6,(('Vîrsta 1-2 ani'!Q11/'Vîrsta 1-2 ani'!$C$6)+0.0008)*'Vîrsta 3-4 ani'!$C$6))</f>
        <v/>
      </c>
      <c r="R11" s="245">
        <f>IF(OR(TOTAL!R11="",TOTAL!R11=0),"",IF('Vîrsta 1-2 ani'!$C$6&lt;=0,(TOTAL!R11-('Vîrsta 5-7 ani'!$C$6*0.0024))/TOTAL!$C$6*'Vîrsta 3-4 ani'!$C$6,(('Vîrsta 1-2 ani'!R11/'Vîrsta 1-2 ani'!$C$6)+0.0008)*'Vîrsta 3-4 ani'!$C$6))</f>
        <v>0.20329411764705885</v>
      </c>
      <c r="S11" s="245" t="str">
        <f>IF(OR(TOTAL!S11="",TOTAL!S11=0),"",IF('Vîrsta 1-2 ani'!$C$6&lt;=0,(TOTAL!S11-('Vîrsta 5-7 ani'!$C$6*0.0024))/TOTAL!$C$6*'Vîrsta 3-4 ani'!$C$6,(('Vîrsta 1-2 ani'!S11/'Vîrsta 1-2 ani'!$C$6)+0.0008)*'Vîrsta 3-4 ani'!$C$6))</f>
        <v/>
      </c>
      <c r="T11" s="245">
        <f>IF(OR(TOTAL!T11="",TOTAL!T11=0),"",IF('Vîrsta 1-2 ani'!$C$6&lt;=0,(TOTAL!T11-('Vîrsta 5-7 ani'!$C$6*0.0024))/TOTAL!$C$6*'Vîrsta 3-4 ani'!$C$6,(('Vîrsta 1-2 ani'!T11/'Vîrsta 1-2 ani'!$C$6)+0.0008)*'Vîrsta 3-4 ani'!$C$6))</f>
        <v>0.24643137254901959</v>
      </c>
      <c r="U11" s="245">
        <f>IF(OR(TOTAL!U11="",TOTAL!U11=0),"",IF('Vîrsta 1-2 ani'!$C$6&lt;=0,(TOTAL!U11-('Vîrsta 5-7 ani'!$C$6*0.0024))/TOTAL!$C$6*'Vîrsta 3-4 ani'!$C$6,(('Vîrsta 1-2 ani'!U11/'Vîrsta 1-2 ani'!$C$6)+0.0008)*'Vîrsta 3-4 ani'!$C$6))</f>
        <v>0.16015686274509805</v>
      </c>
      <c r="V11" s="245">
        <f>IF(OR(TOTAL!V11="",TOTAL!V11=0),"",IF('Vîrsta 1-2 ani'!$C$6&lt;=0,(TOTAL!V11-('Vîrsta 5-7 ani'!$C$6*0.0024))/TOTAL!$C$6*'Vîrsta 3-4 ani'!$C$6,(('Vîrsta 1-2 ani'!V11/'Vîrsta 1-2 ani'!$C$6)+0.0008)*'Vîrsta 3-4 ani'!$C$6))</f>
        <v>0.21309803921568621</v>
      </c>
      <c r="W11" s="245" t="str">
        <f>IF(OR(TOTAL!W11="",TOTAL!W11=0),"",IF('Vîrsta 1-2 ani'!$C$6&lt;=0,(TOTAL!W11-('Vîrsta 5-7 ani'!$C$6*0.0024))/TOTAL!$C$6*'Vîrsta 3-4 ani'!$C$6,(('Vîrsta 1-2 ani'!W11/'Vîrsta 1-2 ani'!$C$6)+0.0008)*'Vîrsta 3-4 ani'!$C$6))</f>
        <v/>
      </c>
      <c r="X11" s="245" t="str">
        <f>IF(OR(TOTAL!X11="",TOTAL!X11=0),"",IF('Vîrsta 1-2 ani'!$C$6&lt;=0,(TOTAL!X11-('Vîrsta 5-7 ani'!$C$6*0.0024))/TOTAL!$C$6*'Vîrsta 3-4 ani'!$C$6,(('Vîrsta 1-2 ani'!X11/'Vîrsta 1-2 ani'!$C$6)+0.0008)*'Vîrsta 3-4 ani'!$C$6))</f>
        <v/>
      </c>
      <c r="Y11" s="245" t="str">
        <f>IF(OR(TOTAL!Y11="",TOTAL!Y11=0),"",IF('Vîrsta 1-2 ani'!$C$6&lt;=0,(TOTAL!Y11-('Vîrsta 5-7 ani'!$C$6*0.0024))/TOTAL!$C$6*'Vîrsta 3-4 ani'!$C$6,(('Vîrsta 1-2 ani'!Y11/'Vîrsta 1-2 ani'!$C$6)+0.0008)*'Vîrsta 3-4 ani'!$C$6))</f>
        <v/>
      </c>
      <c r="Z11" s="25">
        <f t="shared" si="0"/>
        <v>1.7100392156862745</v>
      </c>
      <c r="AA11" s="25">
        <f t="shared" si="2"/>
        <v>8.3825451749327176</v>
      </c>
      <c r="AB11" s="25">
        <f t="shared" ref="AB11:AB17" si="10">IFERROR(IF($AA11=0,"",$AA11-AC11*AA11/100),"")</f>
        <v>8.2987197231833907</v>
      </c>
      <c r="AC11" s="26">
        <v>1</v>
      </c>
      <c r="AD11" s="97">
        <f t="shared" si="4"/>
        <v>0.60580653979238752</v>
      </c>
      <c r="AE11" s="98">
        <v>7.2999999999999995E-2</v>
      </c>
      <c r="AF11" s="97">
        <f t="shared" si="5"/>
        <v>0.16597439446366782</v>
      </c>
      <c r="AG11" s="98">
        <v>0.02</v>
      </c>
      <c r="AH11" s="97">
        <f t="shared" si="6"/>
        <v>5.2281934256055358</v>
      </c>
      <c r="AI11" s="98">
        <v>0.63</v>
      </c>
      <c r="AJ11" s="97">
        <f t="shared" si="7"/>
        <v>30.290326989619377</v>
      </c>
      <c r="AK11" s="98">
        <v>3.65</v>
      </c>
      <c r="AL11" s="192">
        <v>5.6</v>
      </c>
      <c r="AM11" s="99">
        <f t="shared" si="8"/>
        <v>2.698719723183391</v>
      </c>
      <c r="AN11" s="99">
        <f t="shared" si="9"/>
        <v>148.19142362827483</v>
      </c>
      <c r="AO11" s="66"/>
    </row>
    <row r="12" spans="1:41" s="31" customFormat="1" ht="34" x14ac:dyDescent="0.2">
      <c r="A12" s="290"/>
      <c r="B12" s="56" t="s">
        <v>73</v>
      </c>
      <c r="C12" s="244" t="str">
        <f>IF(OR(TOTAL!C12="",TOTAL!C12=0),"",IF('Vîrsta 1-2 ani'!$C$6&lt;=0,(TOTAL!C12-('Vîrsta 5-7 ani'!$C$6*0.0016))/TOTAL!$C$6*'Vîrsta 3-4 ani'!$C$6,(('Vîrsta 1-2 ani'!C12/'Vîrsta 1-2 ani'!$C$6)+0.0016)*'Vîrsta 3-4 ani'!$C$6))</f>
        <v/>
      </c>
      <c r="D12" s="245" t="str">
        <f>IF(OR(TOTAL!D12="",TOTAL!D12=0),"",IF('Vîrsta 1-2 ani'!$C$6&lt;=0,(TOTAL!D12-('Vîrsta 5-7 ani'!$C$6*0.0016))/TOTAL!$C$6*'Vîrsta 3-4 ani'!$C$6,(('Vîrsta 1-2 ani'!D12/'Vîrsta 1-2 ani'!$C$6)+0.0016)*'Vîrsta 3-4 ani'!$C$6))</f>
        <v/>
      </c>
      <c r="E12" s="245">
        <f>IF(OR(TOTAL!E12="",TOTAL!E12=0),"",IF('Vîrsta 1-2 ani'!$C$6&lt;=0,(TOTAL!E12-('Vîrsta 5-7 ani'!$C$6*0.0016))/TOTAL!$C$6*'Vîrsta 3-4 ani'!$C$6,(('Vîrsta 1-2 ani'!E12/'Vîrsta 1-2 ani'!$C$6)+0.0016)*'Vîrsta 3-4 ani'!$C$6))</f>
        <v>0.19796078431372549</v>
      </c>
      <c r="F12" s="245" t="str">
        <f>IF(OR(TOTAL!F12="",TOTAL!F12=0),"",IF('Vîrsta 1-2 ani'!$C$6&lt;=0,(TOTAL!F12-('Vîrsta 5-7 ani'!$C$6*0.0016))/TOTAL!$C$6*'Vîrsta 3-4 ani'!$C$6,(('Vîrsta 1-2 ani'!F12/'Vîrsta 1-2 ani'!$C$6)+0.0016)*'Vîrsta 3-4 ani'!$C$6))</f>
        <v/>
      </c>
      <c r="G12" s="245">
        <f>IF(OR(TOTAL!G12="",TOTAL!G12=0),"",IF('Vîrsta 1-2 ani'!$C$6&lt;=0,(TOTAL!G12-('Vîrsta 5-7 ani'!$C$6*0.0016))/TOTAL!$C$6*'Vîrsta 3-4 ani'!$C$6,(('Vîrsta 1-2 ani'!G12/'Vîrsta 1-2 ani'!$C$6)+0.0016)*'Vîrsta 3-4 ani'!$C$6))</f>
        <v>0.33913725490196078</v>
      </c>
      <c r="H12" s="245">
        <f>IF(OR(TOTAL!H12="",TOTAL!H12=0),"",IF('Vîrsta 1-2 ani'!$C$6&lt;=0,(TOTAL!H12-('Vîrsta 5-7 ani'!$C$6*0.0016))/TOTAL!$C$6*'Vîrsta 3-4 ani'!$C$6,(('Vîrsta 1-2 ani'!H12/'Vîrsta 1-2 ani'!$C$6)+0.0016)*'Vîrsta 3-4 ani'!$C$6))</f>
        <v>0.17050980392156861</v>
      </c>
      <c r="I12" s="245" t="str">
        <f>IF(OR(TOTAL!I12="",TOTAL!I12=0),"",IF('Vîrsta 1-2 ani'!$C$6&lt;=0,(TOTAL!I12-('Vîrsta 5-7 ani'!$C$6*0.0016))/TOTAL!$C$6*'Vîrsta 3-4 ani'!$C$6,(('Vîrsta 1-2 ani'!I12/'Vîrsta 1-2 ani'!$C$6)+0.0016)*'Vîrsta 3-4 ani'!$C$6))</f>
        <v/>
      </c>
      <c r="J12" s="245" t="str">
        <f>IF(OR(TOTAL!J12="",TOTAL!J12=0),"",IF('Vîrsta 1-2 ani'!$C$6&lt;=0,(TOTAL!J12-('Vîrsta 5-7 ani'!$C$6*0.0016))/TOTAL!$C$6*'Vîrsta 3-4 ani'!$C$6,(('Vîrsta 1-2 ani'!J12/'Vîrsta 1-2 ani'!$C$6)+0.0016)*'Vîrsta 3-4 ani'!$C$6))</f>
        <v/>
      </c>
      <c r="K12" s="245">
        <f>IF(OR(TOTAL!K12="",TOTAL!K12=0),"",IF('Vîrsta 1-2 ani'!$C$6&lt;=0,(TOTAL!K12-('Vîrsta 5-7 ani'!$C$6*0.0016))/TOTAL!$C$6*'Vîrsta 3-4 ani'!$C$6,(('Vîrsta 1-2 ani'!K12/'Vîrsta 1-2 ani'!$C$6)+0.0016)*'Vîrsta 3-4 ani'!$C$6))</f>
        <v>0.32345098039215692</v>
      </c>
      <c r="L12" s="245" t="str">
        <f>IF(OR(TOTAL!L12="",TOTAL!L12=0),"",IF('Vîrsta 1-2 ani'!$C$6&lt;=0,(TOTAL!L12-('Vîrsta 5-7 ani'!$C$6*0.0016))/TOTAL!$C$6*'Vîrsta 3-4 ani'!$C$6,(('Vîrsta 1-2 ani'!L12/'Vîrsta 1-2 ani'!$C$6)+0.0016)*'Vîrsta 3-4 ani'!$C$6))</f>
        <v/>
      </c>
      <c r="M12" s="245" t="str">
        <f>IF(OR(TOTAL!M12="",TOTAL!M12=0),"",IF('Vîrsta 1-2 ani'!$C$6&lt;=0,(TOTAL!M12-('Vîrsta 5-7 ani'!$C$6*0.0016))/TOTAL!$C$6*'Vîrsta 3-4 ani'!$C$6,(('Vîrsta 1-2 ani'!M12/'Vîrsta 1-2 ani'!$C$6)+0.0016)*'Vîrsta 3-4 ani'!$C$6))</f>
        <v/>
      </c>
      <c r="N12" s="245" t="str">
        <f>IF(OR(TOTAL!N12="",TOTAL!N12=0),"",IF('Vîrsta 1-2 ani'!$C$6&lt;=0,(TOTAL!N12-('Vîrsta 5-7 ani'!$C$6*0.0016))/TOTAL!$C$6*'Vîrsta 3-4 ani'!$C$6,(('Vîrsta 1-2 ani'!N12/'Vîrsta 1-2 ani'!$C$6)+0.0016)*'Vîrsta 3-4 ani'!$C$6))</f>
        <v/>
      </c>
      <c r="O12" s="245">
        <f>IF(OR(TOTAL!O12="",TOTAL!O12=0),"",IF('Vîrsta 1-2 ani'!$C$6&lt;=0,(TOTAL!O12-('Vîrsta 5-7 ani'!$C$6*0.0016))/TOTAL!$C$6*'Vîrsta 3-4 ani'!$C$6,(('Vîrsta 1-2 ani'!O12/'Vîrsta 1-2 ani'!$C$6)+0.0016)*'Vîrsta 3-4 ani'!$C$6))</f>
        <v>0.17050980392156861</v>
      </c>
      <c r="P12" s="245" t="str">
        <f>IF(OR(TOTAL!P12="",TOTAL!P12=0),"",IF('Vîrsta 1-2 ani'!$C$6&lt;=0,(TOTAL!P12-('Vîrsta 5-7 ani'!$C$6*0.0016))/TOTAL!$C$6*'Vîrsta 3-4 ani'!$C$6,(('Vîrsta 1-2 ani'!P12/'Vîrsta 1-2 ani'!$C$6)+0.0016)*'Vîrsta 3-4 ani'!$C$6))</f>
        <v/>
      </c>
      <c r="Q12" s="245" t="str">
        <f>IF(OR(TOTAL!Q12="",TOTAL!Q12=0),"",IF('Vîrsta 1-2 ani'!$C$6&lt;=0,(TOTAL!Q12-('Vîrsta 5-7 ani'!$C$6*0.0016))/TOTAL!$C$6*'Vîrsta 3-4 ani'!$C$6,(('Vîrsta 1-2 ani'!Q12/'Vîrsta 1-2 ani'!$C$6)+0.0016)*'Vîrsta 3-4 ani'!$C$6))</f>
        <v/>
      </c>
      <c r="R12" s="245">
        <f>IF(OR(TOTAL!R12="",TOTAL!R12=0),"",IF('Vîrsta 1-2 ani'!$C$6&lt;=0,(TOTAL!R12-('Vîrsta 5-7 ani'!$C$6*0.0016))/TOTAL!$C$6*'Vîrsta 3-4 ani'!$C$6,(('Vîrsta 1-2 ani'!R12/'Vîrsta 1-2 ani'!$C$6)+0.0016)*'Vîrsta 3-4 ani'!$C$6))</f>
        <v>0.16658823529411765</v>
      </c>
      <c r="S12" s="245" t="str">
        <f>IF(OR(TOTAL!S12="",TOTAL!S12=0),"",IF('Vîrsta 1-2 ani'!$C$6&lt;=0,(TOTAL!S12-('Vîrsta 5-7 ani'!$C$6*0.0016))/TOTAL!$C$6*'Vîrsta 3-4 ani'!$C$6,(('Vîrsta 1-2 ani'!S12/'Vîrsta 1-2 ani'!$C$6)+0.0016)*'Vîrsta 3-4 ani'!$C$6))</f>
        <v/>
      </c>
      <c r="T12" s="245" t="str">
        <f>IF(OR(TOTAL!T12="",TOTAL!T12=0),"",IF('Vîrsta 1-2 ani'!$C$6&lt;=0,(TOTAL!T12-('Vîrsta 5-7 ani'!$C$6*0.0016))/TOTAL!$C$6*'Vîrsta 3-4 ani'!$C$6,(('Vîrsta 1-2 ani'!T12/'Vîrsta 1-2 ani'!$C$6)+0.0016)*'Vîrsta 3-4 ani'!$C$6))</f>
        <v/>
      </c>
      <c r="U12" s="245">
        <f>IF(OR(TOTAL!U12="",TOTAL!U12=0),"",IF('Vîrsta 1-2 ani'!$C$6&lt;=0,(TOTAL!U12-('Vîrsta 5-7 ani'!$C$6*0.0016))/TOTAL!$C$6*'Vîrsta 3-4 ani'!$C$6,(('Vîrsta 1-2 ani'!U12/'Vîrsta 1-2 ani'!$C$6)+0.0016)*'Vîrsta 3-4 ani'!$C$6))</f>
        <v>0.33913725490196078</v>
      </c>
      <c r="V12" s="245" t="str">
        <f>IF(OR(TOTAL!V12="",TOTAL!V12=0),"",IF('Vîrsta 1-2 ani'!$C$6&lt;=0,(TOTAL!V12-('Vîrsta 5-7 ani'!$C$6*0.0016))/TOTAL!$C$6*'Vîrsta 3-4 ani'!$C$6,(('Vîrsta 1-2 ani'!V12/'Vîrsta 1-2 ani'!$C$6)+0.0016)*'Vîrsta 3-4 ani'!$C$6))</f>
        <v/>
      </c>
      <c r="W12" s="245">
        <f>IF(OR(TOTAL!W12="",TOTAL!W12=0),"",IF('Vîrsta 1-2 ani'!$C$6&lt;=0,(TOTAL!W12-('Vîrsta 5-7 ani'!$C$6*0.0016))/TOTAL!$C$6*'Vîrsta 3-4 ani'!$C$6,(('Vîrsta 1-2 ani'!W12/'Vîrsta 1-2 ani'!$C$6)+0.0016)*'Vîrsta 3-4 ani'!$C$6))</f>
        <v>0.12345098039215688</v>
      </c>
      <c r="X12" s="245" t="str">
        <f>IF(OR(TOTAL!X12="",TOTAL!X12=0),"",IF('Vîrsta 1-2 ani'!$C$6&lt;=0,(TOTAL!X12-('Vîrsta 5-7 ani'!$C$6*0.0016))/TOTAL!$C$6*'Vîrsta 3-4 ani'!$C$6,(('Vîrsta 1-2 ani'!X12/'Vîrsta 1-2 ani'!$C$6)+0.0016)*'Vîrsta 3-4 ani'!$C$6))</f>
        <v/>
      </c>
      <c r="Y12" s="245" t="str">
        <f>IF(OR(TOTAL!Y12="",TOTAL!Y12=0),"",IF('Vîrsta 1-2 ani'!$C$6&lt;=0,(TOTAL!Y12-('Vîrsta 5-7 ani'!$C$6*0.0016))/TOTAL!$C$6*'Vîrsta 3-4 ani'!$C$6,(('Vîrsta 1-2 ani'!Y12/'Vîrsta 1-2 ani'!$C$6)+0.0016)*'Vîrsta 3-4 ani'!$C$6))</f>
        <v/>
      </c>
      <c r="Z12" s="25">
        <f t="shared" si="0"/>
        <v>1.8307450980392161</v>
      </c>
      <c r="AA12" s="25">
        <f t="shared" si="2"/>
        <v>8.9742406766628235</v>
      </c>
      <c r="AB12" s="25">
        <f t="shared" si="10"/>
        <v>8.9742406766628235</v>
      </c>
      <c r="AC12" s="26">
        <v>0</v>
      </c>
      <c r="AD12" s="97">
        <f t="shared" si="4"/>
        <v>0.89742406766628235</v>
      </c>
      <c r="AE12" s="98">
        <v>0.1</v>
      </c>
      <c r="AF12" s="97">
        <f t="shared" si="5"/>
        <v>0.1166651287966167</v>
      </c>
      <c r="AG12" s="98">
        <v>1.2999999999999999E-2</v>
      </c>
      <c r="AH12" s="97">
        <f t="shared" si="6"/>
        <v>6.6409381007304891</v>
      </c>
      <c r="AI12" s="98">
        <v>0.74</v>
      </c>
      <c r="AJ12" s="97">
        <f t="shared" si="7"/>
        <v>32.307266435986165</v>
      </c>
      <c r="AK12" s="98">
        <v>3.6</v>
      </c>
      <c r="AL12" s="192">
        <v>8</v>
      </c>
      <c r="AM12" s="99">
        <f t="shared" si="8"/>
        <v>0.97424067666282355</v>
      </c>
      <c r="AN12" s="99">
        <f t="shared" si="9"/>
        <v>112.17800845828529</v>
      </c>
      <c r="AO12" s="66"/>
    </row>
    <row r="13" spans="1:41" s="31" customFormat="1" ht="17" x14ac:dyDescent="0.2">
      <c r="A13" s="290"/>
      <c r="B13" s="56" t="s">
        <v>74</v>
      </c>
      <c r="C13" s="244">
        <f>IF(OR(TOTAL!C13="",TOTAL!C13=0),"",IF('Vîrsta 1-2 ani'!$C$6&lt;=0,(TOTAL!C13-('Vîrsta 5-7 ani'!$C$6*0.004))/TOTAL!$C$6*'Vîrsta 3-4 ani'!$C$6,(('Vîrsta 1-2 ani'!C13/'Vîrsta 1-2 ani'!$C$6)+0.0016)*'Vîrsta 3-4 ani'!$C$6))</f>
        <v>0.2544313725490196</v>
      </c>
      <c r="D13" s="245">
        <f>IF(OR(TOTAL!D13="",TOTAL!D13=0),"",IF('Vîrsta 1-2 ani'!$C$6&lt;=0,(TOTAL!D13-('Vîrsta 5-7 ani'!$C$6*0.004))/TOTAL!$C$6*'Vîrsta 3-4 ani'!$C$6,(('Vîrsta 1-2 ani'!D13/'Vîrsta 1-2 ani'!$C$6)+0.0016)*'Vîrsta 3-4 ani'!$C$6))</f>
        <v>0.5818823529411763</v>
      </c>
      <c r="E13" s="245">
        <f>IF(OR(TOTAL!E13="",TOTAL!E13=0),"",IF('Vîrsta 1-2 ani'!$C$6&lt;=0,(TOTAL!E13-('Vîrsta 5-7 ani'!$C$6*0.004))/TOTAL!$C$6*'Vîrsta 3-4 ani'!$C$6,(('Vîrsta 1-2 ani'!E13/'Vîrsta 1-2 ani'!$C$6)+0.0016)*'Vîrsta 3-4 ani'!$C$6))</f>
        <v>0.59168627450980382</v>
      </c>
      <c r="F13" s="245">
        <f>IF(OR(TOTAL!F13="",TOTAL!F13=0),"",IF('Vîrsta 1-2 ani'!$C$6&lt;=0,(TOTAL!F13-('Vîrsta 5-7 ani'!$C$6*0.004))/TOTAL!$C$6*'Vîrsta 3-4 ani'!$C$6,(('Vîrsta 1-2 ani'!F13/'Vîrsta 1-2 ani'!$C$6)+0.0016)*'Vîrsta 3-4 ani'!$C$6))</f>
        <v>0.38776470588235296</v>
      </c>
      <c r="G13" s="245">
        <f>IF(OR(TOTAL!G13="",TOTAL!G13=0),"",IF('Vîrsta 1-2 ani'!$C$6&lt;=0,(TOTAL!G13-('Vîrsta 5-7 ani'!$C$6*0.004))/TOTAL!$C$6*'Vîrsta 3-4 ani'!$C$6,(('Vîrsta 1-2 ani'!G13/'Vîrsta 1-2 ani'!$C$6)+0.0016)*'Vîrsta 3-4 ani'!$C$6))</f>
        <v>0.24658823529411766</v>
      </c>
      <c r="H13" s="245" t="str">
        <f>IF(OR(TOTAL!H13="",TOTAL!H13=0),"",IF('Vîrsta 1-2 ani'!$C$6&lt;=0,(TOTAL!H13-('Vîrsta 5-7 ani'!$C$6*0.004))/TOTAL!$C$6*'Vîrsta 3-4 ani'!$C$6,(('Vîrsta 1-2 ani'!H13/'Vîrsta 1-2 ani'!$C$6)+0.0016)*'Vîrsta 3-4 ani'!$C$6))</f>
        <v/>
      </c>
      <c r="I13" s="245">
        <f>IF(OR(TOTAL!I13="",TOTAL!I13=0),"",IF('Vîrsta 1-2 ani'!$C$6&lt;=0,(TOTAL!I13-('Vîrsta 5-7 ani'!$C$6*0.004))/TOTAL!$C$6*'Vîrsta 3-4 ani'!$C$6,(('Vîrsta 1-2 ani'!I13/'Vîrsta 1-2 ani'!$C$6)+0.0016)*'Vîrsta 3-4 ani'!$C$6))</f>
        <v>0.25835294117647062</v>
      </c>
      <c r="J13" s="245">
        <f>IF(OR(TOTAL!J13="",TOTAL!J13=0),"",IF('Vîrsta 1-2 ani'!$C$6&lt;=0,(TOTAL!J13-('Vîrsta 5-7 ani'!$C$6*0.004))/TOTAL!$C$6*'Vîrsta 3-4 ani'!$C$6,(('Vîrsta 1-2 ani'!J13/'Vîrsta 1-2 ani'!$C$6)+0.0016)*'Vîrsta 3-4 ani'!$C$6))</f>
        <v>0.19560784313725491</v>
      </c>
      <c r="K13" s="245" t="str">
        <f>IF(OR(TOTAL!K13="",TOTAL!K13=0),"",IF('Vîrsta 1-2 ani'!$C$6&lt;=0,(TOTAL!K13-('Vîrsta 5-7 ani'!$C$6*0.004))/TOTAL!$C$6*'Vîrsta 3-4 ani'!$C$6,(('Vîrsta 1-2 ani'!K13/'Vîrsta 1-2 ani'!$C$6)+0.0016)*'Vîrsta 3-4 ani'!$C$6))</f>
        <v/>
      </c>
      <c r="L13" s="245">
        <f>IF(OR(TOTAL!L13="",TOTAL!L13=0),"",IF('Vîrsta 1-2 ani'!$C$6&lt;=0,(TOTAL!L13-('Vîrsta 5-7 ani'!$C$6*0.004))/TOTAL!$C$6*'Vîrsta 3-4 ani'!$C$6,(('Vîrsta 1-2 ani'!L13/'Vîrsta 1-2 ani'!$C$6)+0.0016)*'Vîrsta 3-4 ani'!$C$6))</f>
        <v>0.57403921568627447</v>
      </c>
      <c r="M13" s="245">
        <f>IF(OR(TOTAL!M13="",TOTAL!M13=0),"",IF('Vîrsta 1-2 ani'!$C$6&lt;=0,(TOTAL!M13-('Vîrsta 5-7 ani'!$C$6*0.004))/TOTAL!$C$6*'Vîrsta 3-4 ani'!$C$6,(('Vîrsta 1-2 ani'!M13/'Vîrsta 1-2 ani'!$C$6)+0.0016)*'Vîrsta 3-4 ani'!$C$6))</f>
        <v>0.21913725490196079</v>
      </c>
      <c r="N13" s="245">
        <f>IF(OR(TOTAL!N13="",TOTAL!N13=0),"",IF('Vîrsta 1-2 ani'!$C$6&lt;=0,(TOTAL!N13-('Vîrsta 5-7 ani'!$C$6*0.004))/TOTAL!$C$6*'Vîrsta 3-4 ani'!$C$6,(('Vîrsta 1-2 ani'!N13/'Vîrsta 1-2 ani'!$C$6)+0.0016)*'Vîrsta 3-4 ani'!$C$6))</f>
        <v>0.52894117647058814</v>
      </c>
      <c r="O13" s="245">
        <f>IF(OR(TOTAL!O13="",TOTAL!O13=0),"",IF('Vîrsta 1-2 ani'!$C$6&lt;=0,(TOTAL!O13-('Vîrsta 5-7 ani'!$C$6*0.004))/TOTAL!$C$6*'Vîrsta 3-4 ani'!$C$6,(('Vîrsta 1-2 ani'!O13/'Vîrsta 1-2 ani'!$C$6)+0.0016)*'Vîrsta 3-4 ani'!$C$6))</f>
        <v>0.1995294117647059</v>
      </c>
      <c r="P13" s="245">
        <f>IF(OR(TOTAL!P13="",TOTAL!P13=0),"",IF('Vîrsta 1-2 ani'!$C$6&lt;=0,(TOTAL!P13-('Vîrsta 5-7 ani'!$C$6*0.004))/TOTAL!$C$6*'Vîrsta 3-4 ani'!$C$6,(('Vîrsta 1-2 ani'!P13/'Vîrsta 1-2 ani'!$C$6)+0.0016)*'Vîrsta 3-4 ani'!$C$6))</f>
        <v>0.30933333333333335</v>
      </c>
      <c r="Q13" s="245">
        <f>IF(OR(TOTAL!Q13="",TOTAL!Q13=0),"",IF('Vîrsta 1-2 ani'!$C$6&lt;=0,(TOTAL!Q13-('Vîrsta 5-7 ani'!$C$6*0.004))/TOTAL!$C$6*'Vîrsta 3-4 ani'!$C$6,(('Vîrsta 1-2 ani'!Q13/'Vîrsta 1-2 ani'!$C$6)+0.0016)*'Vîrsta 3-4 ani'!$C$6))</f>
        <v>0.34658823529411764</v>
      </c>
      <c r="R13" s="245" t="str">
        <f>IF(OR(TOTAL!R13="",TOTAL!R13=0),"",IF('Vîrsta 1-2 ani'!$C$6&lt;=0,(TOTAL!R13-('Vîrsta 5-7 ani'!$C$6*0.004))/TOTAL!$C$6*'Vîrsta 3-4 ani'!$C$6,(('Vîrsta 1-2 ani'!R13/'Vîrsta 1-2 ani'!$C$6)+0.0016)*'Vîrsta 3-4 ani'!$C$6))</f>
        <v/>
      </c>
      <c r="S13" s="245">
        <f>IF(OR(TOTAL!S13="",TOTAL!S13=0),"",IF('Vîrsta 1-2 ani'!$C$6&lt;=0,(TOTAL!S13-('Vîrsta 5-7 ani'!$C$6*0.004))/TOTAL!$C$6*'Vîrsta 3-4 ani'!$C$6,(('Vîrsta 1-2 ani'!S13/'Vîrsta 1-2 ani'!$C$6)+0.0016)*'Vîrsta 3-4 ani'!$C$6))</f>
        <v>0.18972549019607846</v>
      </c>
      <c r="T13" s="245">
        <f>IF(OR(TOTAL!T13="",TOTAL!T13=0),"",IF('Vîrsta 1-2 ani'!$C$6&lt;=0,(TOTAL!T13-('Vîrsta 5-7 ani'!$C$6*0.004))/TOTAL!$C$6*'Vîrsta 3-4 ani'!$C$6,(('Vîrsta 1-2 ani'!T13/'Vîrsta 1-2 ani'!$C$6)+0.0016)*'Vîrsta 3-4 ani'!$C$6))</f>
        <v>0.19560784313725491</v>
      </c>
      <c r="U13" s="245">
        <f>IF(OR(TOTAL!U13="",TOTAL!U13=0),"",IF('Vîrsta 1-2 ani'!$C$6&lt;=0,(TOTAL!U13-('Vîrsta 5-7 ani'!$C$6*0.004))/TOTAL!$C$6*'Vîrsta 3-4 ani'!$C$6,(('Vîrsta 1-2 ani'!U13/'Vîrsta 1-2 ani'!$C$6)+0.0016)*'Vîrsta 3-4 ani'!$C$6))</f>
        <v>0.2387450980392157</v>
      </c>
      <c r="V13" s="245">
        <f>IF(OR(TOTAL!V13="",TOTAL!V13=0),"",IF('Vîrsta 1-2 ani'!$C$6&lt;=0,(TOTAL!V13-('Vîrsta 5-7 ani'!$C$6*0.004))/TOTAL!$C$6*'Vîrsta 3-4 ani'!$C$6,(('Vîrsta 1-2 ani'!V13/'Vîrsta 1-2 ani'!$C$6)+0.0016)*'Vîrsta 3-4 ani'!$C$6))</f>
        <v>0.35835294117647054</v>
      </c>
      <c r="W13" s="245">
        <f>IF(OR(TOTAL!W13="",TOTAL!W13=0),"",IF('Vîrsta 1-2 ani'!$C$6&lt;=0,(TOTAL!W13-('Vîrsta 5-7 ani'!$C$6*0.004))/TOTAL!$C$6*'Vîrsta 3-4 ani'!$C$6,(('Vîrsta 1-2 ani'!W13/'Vîrsta 1-2 ani'!$C$6)+0.0016)*'Vîrsta 3-4 ani'!$C$6))</f>
        <v>0.19560784313725491</v>
      </c>
      <c r="X13" s="245">
        <f>IF(OR(TOTAL!X13="",TOTAL!X13=0),"",IF('Vîrsta 1-2 ani'!$C$6&lt;=0,(TOTAL!X13-('Vîrsta 5-7 ani'!$C$6*0.004))/TOTAL!$C$6*'Vîrsta 3-4 ani'!$C$6,(('Vîrsta 1-2 ani'!X13/'Vîrsta 1-2 ani'!$C$6)+0.0016)*'Vîrsta 3-4 ani'!$C$6))</f>
        <v>0.25247058823529411</v>
      </c>
      <c r="Y13" s="245" t="str">
        <f>IF(OR(TOTAL!Y13="",TOTAL!Y13=0),"",IF('Vîrsta 1-2 ani'!$C$6&lt;=0,(TOTAL!Y13-('Vîrsta 5-7 ani'!$C$6*0.004))/TOTAL!$C$6*'Vîrsta 3-4 ani'!$C$6,(('Vîrsta 1-2 ani'!Y13/'Vîrsta 1-2 ani'!$C$6)+0.0016)*'Vîrsta 3-4 ani'!$C$6))</f>
        <v/>
      </c>
      <c r="Z13" s="25">
        <f t="shared" si="0"/>
        <v>6.1243921568627435</v>
      </c>
      <c r="AA13" s="25">
        <f t="shared" si="2"/>
        <v>30.021530180699724</v>
      </c>
      <c r="AB13" s="25">
        <f t="shared" si="10"/>
        <v>29.721314878892727</v>
      </c>
      <c r="AC13" s="26">
        <v>1</v>
      </c>
      <c r="AD13" s="97">
        <f t="shared" si="4"/>
        <v>3.5665577854671273</v>
      </c>
      <c r="AE13" s="98">
        <v>0.12</v>
      </c>
      <c r="AF13" s="97">
        <f t="shared" si="5"/>
        <v>0.29721314878892729</v>
      </c>
      <c r="AG13" s="98">
        <v>0.01</v>
      </c>
      <c r="AH13" s="97">
        <f t="shared" si="6"/>
        <v>19.913280968858128</v>
      </c>
      <c r="AI13" s="98">
        <v>0.67</v>
      </c>
      <c r="AJ13" s="97">
        <f t="shared" si="7"/>
        <v>106.10509411764703</v>
      </c>
      <c r="AK13" s="98">
        <v>3.57</v>
      </c>
      <c r="AL13" s="192">
        <v>13.6</v>
      </c>
      <c r="AM13" s="99">
        <f t="shared" si="8"/>
        <v>16.121314878892726</v>
      </c>
      <c r="AN13" s="99">
        <f t="shared" si="9"/>
        <v>218.5390799918583</v>
      </c>
      <c r="AO13" s="66"/>
    </row>
    <row r="14" spans="1:41" s="31" customFormat="1" ht="17" x14ac:dyDescent="0.2">
      <c r="A14" s="337"/>
      <c r="B14" s="56" t="s">
        <v>0</v>
      </c>
      <c r="C14" s="244">
        <f>IF(OR(TOTAL!C14="",TOTAL!C14=0),"",IF('Vîrsta 1-2 ani'!$C$6&lt;=0,(TOTAL!C14-('Vîrsta 5-7 ani'!$C$6*0.0046))/TOTAL!$C$6*'Vîrsta 3-4 ani'!$C$6,(('Vîrsta 1-2 ani'!C14/'Vîrsta 1-2 ani'!$C$6)+0.005)*'Vîrsta 3-4 ani'!$C$6))</f>
        <v>2.2131372549019601</v>
      </c>
      <c r="D14" s="245">
        <f>IF(OR(TOTAL!D14="",TOTAL!D14=0),"",IF('Vîrsta 1-2 ani'!$C$6&lt;=0,(TOTAL!D14-('Vîrsta 5-7 ani'!$C$6*0.0046))/TOTAL!$C$6*'Vîrsta 3-4 ani'!$C$6,(('Vîrsta 1-2 ani'!D14/'Vîrsta 1-2 ani'!$C$6)+0.005)*'Vîrsta 3-4 ani'!$C$6))</f>
        <v>0.68372549019607853</v>
      </c>
      <c r="E14" s="245">
        <f>IF(OR(TOTAL!E14="",TOTAL!E14=0),"",IF('Vîrsta 1-2 ani'!$C$6&lt;=0,(TOTAL!E14-('Vîrsta 5-7 ani'!$C$6*0.0046))/TOTAL!$C$6*'Vîrsta 3-4 ani'!$C$6,(('Vîrsta 1-2 ani'!E14/'Vîrsta 1-2 ani'!$C$6)+0.005)*'Vîrsta 3-4 ani'!$C$6))</f>
        <v>1.3092156862745097</v>
      </c>
      <c r="F14" s="245">
        <f>IF(OR(TOTAL!F14="",TOTAL!F14=0),"",IF('Vîrsta 1-2 ani'!$C$6&lt;=0,(TOTAL!F14-('Vîrsta 5-7 ani'!$C$6*0.0046))/TOTAL!$C$6*'Vîrsta 3-4 ani'!$C$6,(('Vîrsta 1-2 ani'!F14/'Vîrsta 1-2 ani'!$C$6)+0.005)*'Vîrsta 3-4 ani'!$C$6))</f>
        <v>0.67392156862745112</v>
      </c>
      <c r="G14" s="245">
        <f>IF(OR(TOTAL!G14="",TOTAL!G14=0),"",IF('Vîrsta 1-2 ani'!$C$6&lt;=0,(TOTAL!G14-('Vîrsta 5-7 ani'!$C$6*0.0046))/TOTAL!$C$6*'Vîrsta 3-4 ani'!$C$6,(('Vîrsta 1-2 ani'!G14/'Vîrsta 1-2 ani'!$C$6)+0.005)*'Vîrsta 3-4 ani'!$C$6))</f>
        <v>0.58764705882352941</v>
      </c>
      <c r="H14" s="245">
        <f>IF(OR(TOTAL!H14="",TOTAL!H14=0),"",IF('Vîrsta 1-2 ani'!$C$6&lt;=0,(TOTAL!H14-('Vîrsta 5-7 ani'!$C$6*0.0046))/TOTAL!$C$6*'Vîrsta 3-4 ani'!$C$6,(('Vîrsta 1-2 ani'!H14/'Vîrsta 1-2 ani'!$C$6)+0.005)*'Vîrsta 3-4 ani'!$C$6))</f>
        <v>0.60137254901960779</v>
      </c>
      <c r="I14" s="245">
        <f>IF(OR(TOTAL!I14="",TOTAL!I14=0),"",IF('Vîrsta 1-2 ani'!$C$6&lt;=0,(TOTAL!I14-('Vîrsta 5-7 ani'!$C$6*0.0046))/TOTAL!$C$6*'Vîrsta 3-4 ani'!$C$6,(('Vîrsta 1-2 ani'!I14/'Vîrsta 1-2 ani'!$C$6)+0.005)*'Vîrsta 3-4 ani'!$C$6))</f>
        <v>1.9680392156862738</v>
      </c>
      <c r="J14" s="245">
        <f>IF(OR(TOTAL!J14="",TOTAL!J14=0),"",IF('Vîrsta 1-2 ani'!$C$6&lt;=0,(TOTAL!J14-('Vîrsta 5-7 ani'!$C$6*0.0046))/TOTAL!$C$6*'Vîrsta 3-4 ani'!$C$6,(('Vîrsta 1-2 ani'!J14/'Vîrsta 1-2 ani'!$C$6)+0.005)*'Vîrsta 3-4 ani'!$C$6))</f>
        <v>1.1052941176470588</v>
      </c>
      <c r="K14" s="245">
        <f>IF(OR(TOTAL!K14="",TOTAL!K14=0),"",IF('Vîrsta 1-2 ani'!$C$6&lt;=0,(TOTAL!K14-('Vîrsta 5-7 ani'!$C$6*0.0046))/TOTAL!$C$6*'Vîrsta 3-4 ani'!$C$6,(('Vîrsta 1-2 ani'!K14/'Vîrsta 1-2 ani'!$C$6)+0.005)*'Vîrsta 3-4 ani'!$C$6))</f>
        <v>0.64254901960784316</v>
      </c>
      <c r="L14" s="245">
        <f>IF(OR(TOTAL!L14="",TOTAL!L14=0),"",IF('Vîrsta 1-2 ani'!$C$6&lt;=0,(TOTAL!L14-('Vîrsta 5-7 ani'!$C$6*0.0046))/TOTAL!$C$6*'Vîrsta 3-4 ani'!$C$6,(('Vîrsta 1-2 ani'!L14/'Vîrsta 1-2 ani'!$C$6)+0.005)*'Vîrsta 3-4 ani'!$C$6))</f>
        <v>0.75235294117647067</v>
      </c>
      <c r="M14" s="245">
        <f>IF(OR(TOTAL!M14="",TOTAL!M14=0),"",IF('Vîrsta 1-2 ani'!$C$6&lt;=0,(TOTAL!M14-('Vîrsta 5-7 ani'!$C$6*0.0046))/TOTAL!$C$6*'Vîrsta 3-4 ani'!$C$6,(('Vîrsta 1-2 ani'!M14/'Vîrsta 1-2 ani'!$C$6)+0.005)*'Vîrsta 3-4 ani'!$C$6))</f>
        <v>2.1935294117647053</v>
      </c>
      <c r="N14" s="245">
        <f>IF(OR(TOTAL!N14="",TOTAL!N14=0),"",IF('Vîrsta 1-2 ani'!$C$6&lt;=0,(TOTAL!N14-('Vîrsta 5-7 ani'!$C$6*0.0046))/TOTAL!$C$6*'Vîrsta 3-4 ani'!$C$6,(('Vîrsta 1-2 ani'!N14/'Vîrsta 1-2 ani'!$C$6)+0.005)*'Vîrsta 3-4 ani'!$C$6))</f>
        <v>0.6150980392156864</v>
      </c>
      <c r="O14" s="245">
        <f>IF(OR(TOTAL!O14="",TOTAL!O14=0),"",IF('Vîrsta 1-2 ani'!$C$6&lt;=0,(TOTAL!O14-('Vîrsta 5-7 ani'!$C$6*0.0046))/TOTAL!$C$6*'Vîrsta 3-4 ani'!$C$6,(('Vîrsta 1-2 ani'!O14/'Vîrsta 1-2 ani'!$C$6)+0.005)*'Vîrsta 3-4 ani'!$C$6))</f>
        <v>0.87980392156862752</v>
      </c>
      <c r="P14" s="245">
        <f>IF(OR(TOTAL!P14="",TOTAL!P14=0),"",IF('Vîrsta 1-2 ani'!$C$6&lt;=0,(TOTAL!P14-('Vîrsta 5-7 ani'!$C$6*0.0046))/TOTAL!$C$6*'Vîrsta 3-4 ani'!$C$6,(('Vîrsta 1-2 ani'!P14/'Vîrsta 1-2 ani'!$C$6)+0.005)*'Vîrsta 3-4 ani'!$C$6))</f>
        <v>0.47784313725490202</v>
      </c>
      <c r="Q14" s="245">
        <f>IF(OR(TOTAL!Q14="",TOTAL!Q14=0),"",IF('Vîrsta 1-2 ani'!$C$6&lt;=0,(TOTAL!Q14-('Vîrsta 5-7 ani'!$C$6*0.0046))/TOTAL!$C$6*'Vîrsta 3-4 ani'!$C$6,(('Vîrsta 1-2 ani'!Q14/'Vîrsta 1-2 ani'!$C$6)+0.005)*'Vîrsta 3-4 ani'!$C$6))</f>
        <v>0.57392156862745103</v>
      </c>
      <c r="R14" s="245">
        <f>IF(OR(TOTAL!R14="",TOTAL!R14=0),"",IF('Vîrsta 1-2 ani'!$C$6&lt;=0,(TOTAL!R14-('Vîrsta 5-7 ani'!$C$6*0.0046))/TOTAL!$C$6*'Vîrsta 3-4 ani'!$C$6,(('Vîrsta 1-2 ani'!R14/'Vîrsta 1-2 ani'!$C$6)+0.005)*'Vîrsta 3-4 ani'!$C$6))</f>
        <v>0.58764705882352941</v>
      </c>
      <c r="S14" s="245">
        <f>IF(OR(TOTAL!S14="",TOTAL!S14=0),"",IF('Vîrsta 1-2 ani'!$C$6&lt;=0,(TOTAL!S14-('Vîrsta 5-7 ani'!$C$6*0.0046))/TOTAL!$C$6*'Vîrsta 3-4 ani'!$C$6,(('Vîrsta 1-2 ani'!S14/'Vîrsta 1-2 ani'!$C$6)+0.005)*'Vîrsta 3-4 ani'!$C$6))</f>
        <v>1.7543137254901957</v>
      </c>
      <c r="T14" s="245">
        <f>IF(OR(TOTAL!T14="",TOTAL!T14=0),"",IF('Vîrsta 1-2 ani'!$C$6&lt;=0,(TOTAL!T14-('Vîrsta 5-7 ani'!$C$6*0.0046))/TOTAL!$C$6*'Vîrsta 3-4 ani'!$C$6,(('Vîrsta 1-2 ani'!T14/'Vîrsta 1-2 ani'!$C$6)+0.005)*'Vîrsta 3-4 ani'!$C$6))</f>
        <v>0.97980392156862739</v>
      </c>
      <c r="U14" s="245">
        <f>IF(OR(TOTAL!U14="",TOTAL!U14=0),"",IF('Vîrsta 1-2 ani'!$C$6&lt;=0,(TOTAL!U14-('Vîrsta 5-7 ani'!$C$6*0.0046))/TOTAL!$C$6*'Vîrsta 3-4 ani'!$C$6,(('Vîrsta 1-2 ani'!U14/'Vîrsta 1-2 ani'!$C$6)+0.005)*'Vîrsta 3-4 ani'!$C$6))</f>
        <v>0.58764705882352941</v>
      </c>
      <c r="V14" s="245">
        <f>IF(OR(TOTAL!V14="",TOTAL!V14=0),"",IF('Vîrsta 1-2 ani'!$C$6&lt;=0,(TOTAL!V14-('Vîrsta 5-7 ani'!$C$6*0.0046))/TOTAL!$C$6*'Vîrsta 3-4 ani'!$C$6,(('Vîrsta 1-2 ani'!V14/'Vîrsta 1-2 ani'!$C$6)+0.005)*'Vîrsta 3-4 ani'!$C$6))</f>
        <v>0.21901960784313723</v>
      </c>
      <c r="W14" s="245">
        <f>IF(OR(TOTAL!W14="",TOTAL!W14=0),"",IF('Vîrsta 1-2 ani'!$C$6&lt;=0,(TOTAL!W14-('Vîrsta 5-7 ani'!$C$6*0.0046))/TOTAL!$C$6*'Vîrsta 3-4 ani'!$C$6,(('Vîrsta 1-2 ani'!W14/'Vîrsta 1-2 ani'!$C$6)+0.005)*'Vîrsta 3-4 ani'!$C$6))</f>
        <v>0.57196078431372555</v>
      </c>
      <c r="X14" s="245">
        <f>IF(OR(TOTAL!X14="",TOTAL!X14=0),"",IF('Vîrsta 1-2 ani'!$C$6&lt;=0,(TOTAL!X14-('Vîrsta 5-7 ani'!$C$6*0.0046))/TOTAL!$C$6*'Vîrsta 3-4 ani'!$C$6,(('Vîrsta 1-2 ani'!X14/'Vîrsta 1-2 ani'!$C$6)+0.005)*'Vîrsta 3-4 ani'!$C$6))</f>
        <v>0.95431372549019611</v>
      </c>
      <c r="Y14" s="245" t="str">
        <f>IF(OR(TOTAL!Y14="",TOTAL!Y14=0),"",IF('Vîrsta 1-2 ani'!$C$6&lt;=0,(TOTAL!Y14-('Vîrsta 5-7 ani'!$C$6*0.0046))/TOTAL!$C$6*'Vîrsta 3-4 ani'!$C$6,(('Vîrsta 1-2 ani'!Y14/'Vîrsta 1-2 ani'!$C$6)+0.005)*'Vîrsta 3-4 ani'!$C$6))</f>
        <v/>
      </c>
      <c r="Z14" s="25">
        <f t="shared" si="0"/>
        <v>20.932156862745092</v>
      </c>
      <c r="AA14" s="25">
        <f t="shared" si="2"/>
        <v>102.60861207227987</v>
      </c>
      <c r="AB14" s="25">
        <f t="shared" si="10"/>
        <v>73.878200692041503</v>
      </c>
      <c r="AC14" s="26">
        <v>28</v>
      </c>
      <c r="AD14" s="97">
        <f t="shared" si="4"/>
        <v>1.4775640138408301</v>
      </c>
      <c r="AE14" s="98">
        <v>0.02</v>
      </c>
      <c r="AF14" s="97">
        <f t="shared" si="5"/>
        <v>7.3878200692041499E-2</v>
      </c>
      <c r="AG14" s="98">
        <v>1E-3</v>
      </c>
      <c r="AH14" s="97">
        <f t="shared" si="6"/>
        <v>14.036858131487886</v>
      </c>
      <c r="AI14" s="98">
        <v>0.19</v>
      </c>
      <c r="AJ14" s="97">
        <f t="shared" si="7"/>
        <v>59.102560553633204</v>
      </c>
      <c r="AK14" s="98">
        <v>0.8</v>
      </c>
      <c r="AL14" s="192">
        <v>30.6</v>
      </c>
      <c r="AM14" s="99">
        <f t="shared" si="8"/>
        <v>43.278200692041501</v>
      </c>
      <c r="AN14" s="99">
        <f t="shared" si="9"/>
        <v>241.43202840536438</v>
      </c>
      <c r="AO14" s="66"/>
    </row>
    <row r="15" spans="1:41" ht="17" x14ac:dyDescent="0.2">
      <c r="A15" s="327">
        <v>2</v>
      </c>
      <c r="B15" s="19" t="s">
        <v>86</v>
      </c>
      <c r="C15" s="69">
        <f>IF(OR(TOTAL!C15="",TOTAL!C15=0),"",IF('Vîrsta 1-2 ani'!$C$6&lt;=0,(TOTAL!C15-('Vîrsta 5-7 ani'!$C$6*0.04))/TOTAL!$C$6*'Vîrsta 3-4 ani'!$C$6,(('Vîrsta 1-2 ani'!C15/'Vîrsta 1-2 ani'!$C$6)+0.024)*'Vîrsta 3-4 ani'!$C$6))</f>
        <v>0.51058823529411757</v>
      </c>
      <c r="D15" s="69">
        <f>IF(OR(TOTAL!D15="",TOTAL!D15=0),"",IF('Vîrsta 1-2 ani'!$C$6&lt;=0,(TOTAL!D15-('Vîrsta 5-7 ani'!$C$6*0.04))/TOTAL!$C$6*'Vîrsta 3-4 ani'!$C$6,(('Vîrsta 1-2 ani'!D15/'Vîrsta 1-2 ani'!$C$6)+0.024)*'Vîrsta 3-4 ani'!$C$6))</f>
        <v>1.6223529411764703</v>
      </c>
      <c r="E15" s="69">
        <f>IF(OR(TOTAL!E15="",TOTAL!E15=0),"",IF('Vîrsta 1-2 ani'!$C$6&lt;=0,(TOTAL!E15-('Vîrsta 5-7 ani'!$C$6*0.04))/TOTAL!$C$6*'Vîrsta 3-4 ani'!$C$6,(('Vîrsta 1-2 ani'!E15/'Vîrsta 1-2 ani'!$C$6)+0.024)*'Vîrsta 3-4 ani'!$C$6))</f>
        <v>1.3772549019607847</v>
      </c>
      <c r="F15" s="69">
        <f>IF(OR(TOTAL!F15="",TOTAL!F15=0),"",IF('Vîrsta 1-2 ani'!$C$6&lt;=0,(TOTAL!F15-('Vîrsta 5-7 ani'!$C$6*0.04))/TOTAL!$C$6*'Vîrsta 3-4 ani'!$C$6,(('Vîrsta 1-2 ani'!F15/'Vîrsta 1-2 ani'!$C$6)+0.024)*'Vîrsta 3-4 ani'!$C$6))</f>
        <v>2.5243137254901962</v>
      </c>
      <c r="G15" s="69">
        <f>IF(OR(TOTAL!G15="",TOTAL!G15=0),"",IF('Vîrsta 1-2 ani'!$C$6&lt;=0,(TOTAL!G15-('Vîrsta 5-7 ani'!$C$6*0.04))/TOTAL!$C$6*'Vîrsta 3-4 ani'!$C$6,(('Vîrsta 1-2 ani'!G15/'Vîrsta 1-2 ani'!$C$6)+0.024)*'Vîrsta 3-4 ani'!$C$6))</f>
        <v>0.75764705882352934</v>
      </c>
      <c r="H15" s="69">
        <f>IF(OR(TOTAL!H15="",TOTAL!H15=0),"",IF('Vîrsta 1-2 ani'!$C$6&lt;=0,(TOTAL!H15-('Vîrsta 5-7 ani'!$C$6*0.04))/TOTAL!$C$6*'Vîrsta 3-4 ani'!$C$6,(('Vîrsta 1-2 ani'!H15/'Vîrsta 1-2 ani'!$C$6)+0.024)*'Vîrsta 3-4 ani'!$C$6))</f>
        <v>1.8635294117647061</v>
      </c>
      <c r="I15" s="69">
        <f>IF(OR(TOTAL!I15="",TOTAL!I15=0),"",IF('Vîrsta 1-2 ani'!$C$6&lt;=0,(TOTAL!I15-('Vîrsta 5-7 ani'!$C$6*0.04))/TOTAL!$C$6*'Vîrsta 3-4 ani'!$C$6,(('Vîrsta 1-2 ani'!I15/'Vîrsta 1-2 ani'!$C$6)+0.024)*'Vîrsta 3-4 ani'!$C$6))</f>
        <v>0.97921568627450961</v>
      </c>
      <c r="J15" s="69">
        <f>IF(OR(TOTAL!J15="",TOTAL!J15=0),"",IF('Vîrsta 1-2 ani'!$C$6&lt;=0,(TOTAL!J15-('Vîrsta 5-7 ani'!$C$6*0.04))/TOTAL!$C$6*'Vîrsta 3-4 ani'!$C$6,(('Vîrsta 1-2 ani'!J15/'Vîrsta 1-2 ani'!$C$6)+0.024)*'Vîrsta 3-4 ani'!$C$6))</f>
        <v>2.6733333333333338</v>
      </c>
      <c r="K15" s="69">
        <f>IF(OR(TOTAL!K15="",TOTAL!K15=0),"",IF('Vîrsta 1-2 ani'!$C$6&lt;=0,(TOTAL!K15-('Vîrsta 5-7 ani'!$C$6*0.04))/TOTAL!$C$6*'Vîrsta 3-4 ani'!$C$6,(('Vîrsta 1-2 ani'!K15/'Vîrsta 1-2 ani'!$C$6)+0.024)*'Vîrsta 3-4 ani'!$C$6))</f>
        <v>3.5792156862745101</v>
      </c>
      <c r="L15" s="69">
        <f>IF(OR(TOTAL!L15="",TOTAL!L15=0),"",IF('Vîrsta 1-2 ani'!$C$6&lt;=0,(TOTAL!L15-('Vîrsta 5-7 ani'!$C$6*0.04))/TOTAL!$C$6*'Vîrsta 3-4 ani'!$C$6,(('Vîrsta 1-2 ani'!L15/'Vîrsta 1-2 ani'!$C$6)+0.024)*'Vîrsta 3-4 ani'!$C$6))</f>
        <v>1.238039215686275</v>
      </c>
      <c r="M15" s="69">
        <f>IF(OR(TOTAL!M15="",TOTAL!M15=0),"",IF('Vîrsta 1-2 ani'!$C$6&lt;=0,(TOTAL!M15-('Vîrsta 5-7 ani'!$C$6*0.04))/TOTAL!$C$6*'Vîrsta 3-4 ani'!$C$6,(('Vîrsta 1-2 ani'!M15/'Vîrsta 1-2 ani'!$C$6)+0.024)*'Vîrsta 3-4 ani'!$C$6))</f>
        <v>0.91254901960784318</v>
      </c>
      <c r="N15" s="69">
        <f>IF(OR(TOTAL!N15="",TOTAL!N15=0),"",IF('Vîrsta 1-2 ani'!$C$6&lt;=0,(TOTAL!N15-('Vîrsta 5-7 ani'!$C$6*0.04))/TOTAL!$C$6*'Vîrsta 3-4 ani'!$C$6,(('Vîrsta 1-2 ani'!N15/'Vîrsta 1-2 ani'!$C$6)+0.024)*'Vîrsta 3-4 ani'!$C$6))</f>
        <v>1.7478431372549013</v>
      </c>
      <c r="O15" s="69">
        <f>IF(OR(TOTAL!O15="",TOTAL!O15=0),"",IF('Vîrsta 1-2 ani'!$C$6&lt;=0,(TOTAL!O15-('Vîrsta 5-7 ani'!$C$6*0.04))/TOTAL!$C$6*'Vîrsta 3-4 ani'!$C$6,(('Vîrsta 1-2 ani'!O15/'Vîrsta 1-2 ani'!$C$6)+0.024)*'Vîrsta 3-4 ani'!$C$6))</f>
        <v>5.8439215686274508</v>
      </c>
      <c r="P15" s="69">
        <f>IF(OR(TOTAL!P15="",TOTAL!P15=0),"",IF('Vîrsta 1-2 ani'!$C$6&lt;=0,(TOTAL!P15-('Vîrsta 5-7 ani'!$C$6*0.04))/TOTAL!$C$6*'Vîrsta 3-4 ani'!$C$6,(('Vîrsta 1-2 ani'!P15/'Vîrsta 1-2 ani'!$C$6)+0.024)*'Vîrsta 3-4 ani'!$C$6))</f>
        <v>2.2792156862745094</v>
      </c>
      <c r="Q15" s="69">
        <f>IF(OR(TOTAL!Q15="",TOTAL!Q15=0),"",IF('Vîrsta 1-2 ani'!$C$6&lt;=0,(TOTAL!Q15-('Vîrsta 5-7 ani'!$C$6*0.04))/TOTAL!$C$6*'Vîrsta 3-4 ani'!$C$6,(('Vîrsta 1-2 ani'!Q15/'Vîrsta 1-2 ani'!$C$6)+0.024)*'Vîrsta 3-4 ani'!$C$6))</f>
        <v>1.0086274509803923</v>
      </c>
      <c r="R15" s="69">
        <f>IF(OR(TOTAL!R15="",TOTAL!R15=0),"",IF('Vîrsta 1-2 ani'!$C$6&lt;=0,(TOTAL!R15-('Vîrsta 5-7 ani'!$C$6*0.04))/TOTAL!$C$6*'Vîrsta 3-4 ani'!$C$6,(('Vîrsta 1-2 ani'!R15/'Vîrsta 1-2 ani'!$C$6)+0.024)*'Vîrsta 3-4 ani'!$C$6))</f>
        <v>2.3164705882352941</v>
      </c>
      <c r="S15" s="69">
        <f>IF(OR(TOTAL!S15="",TOTAL!S15=0),"",IF('Vîrsta 1-2 ani'!$C$6&lt;=0,(TOTAL!S15-('Vîrsta 5-7 ani'!$C$6*0.04))/TOTAL!$C$6*'Vîrsta 3-4 ani'!$C$6,(('Vîrsta 1-2 ani'!S15/'Vîrsta 1-2 ani'!$C$6)+0.024)*'Vîrsta 3-4 ani'!$C$6))</f>
        <v>0.90274509803921577</v>
      </c>
      <c r="T15" s="69">
        <f>IF(OR(TOTAL!T15="",TOTAL!T15=0),"",IF('Vîrsta 1-2 ani'!$C$6&lt;=0,(TOTAL!T15-('Vîrsta 5-7 ani'!$C$6*0.04))/TOTAL!$C$6*'Vîrsta 3-4 ani'!$C$6,(('Vîrsta 1-2 ani'!T15/'Vîrsta 1-2 ani'!$C$6)+0.024)*'Vîrsta 3-4 ani'!$C$6))</f>
        <v>2.1596078431372545</v>
      </c>
      <c r="U15" s="69">
        <f>IF(OR(TOTAL!U15="",TOTAL!U15=0),"",IF('Vîrsta 1-2 ani'!$C$6&lt;=0,(TOTAL!U15-('Vîrsta 5-7 ani'!$C$6*0.04))/TOTAL!$C$6*'Vîrsta 3-4 ani'!$C$6,(('Vîrsta 1-2 ani'!U15/'Vîrsta 1-2 ani'!$C$6)+0.024)*'Vîrsta 3-4 ani'!$C$6))</f>
        <v>2.0164705882352942</v>
      </c>
      <c r="V15" s="69">
        <f>IF(OR(TOTAL!V15="",TOTAL!V15=0),"",IF('Vîrsta 1-2 ani'!$C$6&lt;=0,(TOTAL!V15-('Vîrsta 5-7 ani'!$C$6*0.04))/TOTAL!$C$6*'Vîrsta 3-4 ani'!$C$6,(('Vîrsta 1-2 ani'!V15/'Vîrsta 1-2 ani'!$C$6)+0.024)*'Vîrsta 3-4 ani'!$C$6))</f>
        <v>1.6125490196078434</v>
      </c>
      <c r="W15" s="69">
        <f>IF(OR(TOTAL!W15="",TOTAL!W15=0),"",IF('Vîrsta 1-2 ani'!$C$6&lt;=0,(TOTAL!W15-('Vîrsta 5-7 ani'!$C$6*0.04))/TOTAL!$C$6*'Vîrsta 3-4 ani'!$C$6,(('Vîrsta 1-2 ani'!W15/'Vîrsta 1-2 ani'!$C$6)+0.024)*'Vîrsta 3-4 ani'!$C$6))</f>
        <v>2.653725490196079</v>
      </c>
      <c r="X15" s="69">
        <f>IF(OR(TOTAL!X15="",TOTAL!X15=0),"",IF('Vîrsta 1-2 ani'!$C$6&lt;=0,(TOTAL!X15-('Vîrsta 5-7 ani'!$C$6*0.04))/TOTAL!$C$6*'Vîrsta 3-4 ani'!$C$6,(('Vîrsta 1-2 ani'!X15/'Vîrsta 1-2 ani'!$C$6)+0.024)*'Vîrsta 3-4 ani'!$C$6))</f>
        <v>0.89882352941176469</v>
      </c>
      <c r="Y15" s="69" t="str">
        <f>IF(OR(TOTAL!Y15="",TOTAL!Y15=0),"",IF('Vîrsta 1-2 ani'!$C$6&lt;=0,(TOTAL!Y15-('Vîrsta 5-7 ani'!$C$6*0.04))/TOTAL!$C$6*'Vîrsta 3-4 ani'!$C$6,(('Vîrsta 1-2 ani'!Y15/'Vîrsta 1-2 ani'!$C$6)+0.024)*'Vîrsta 3-4 ani'!$C$6))</f>
        <v/>
      </c>
      <c r="Z15" s="10">
        <f t="shared" si="0"/>
        <v>41.478039215686273</v>
      </c>
      <c r="AA15" s="10">
        <f t="shared" si="2"/>
        <v>203.32372164552095</v>
      </c>
      <c r="AB15" s="10">
        <f t="shared" si="10"/>
        <v>161.83144976931948</v>
      </c>
      <c r="AC15" s="3">
        <v>20.407</v>
      </c>
      <c r="AD15" s="90">
        <f>IFERROR(IF($AB15=0,"",$AB15*AE15),"")</f>
        <v>2.7511346460784312</v>
      </c>
      <c r="AE15" s="90">
        <v>1.7000000000000001E-2</v>
      </c>
      <c r="AF15" s="90">
        <f>IFERROR(IF($AB15=0,"",$AB15*AG15),"")</f>
        <v>9.5480555363898478</v>
      </c>
      <c r="AG15" s="90">
        <v>5.8999999999999997E-2</v>
      </c>
      <c r="AH15" s="90">
        <f>IFERROR(IF($AB15=0,"",$AB15*AI15),"")</f>
        <v>16.830470776009225</v>
      </c>
      <c r="AI15" s="90">
        <v>0.104</v>
      </c>
      <c r="AJ15" s="90">
        <f>IFERROR(IF($AB15=0,"",$AB15*AK15),"")</f>
        <v>50.653243777796995</v>
      </c>
      <c r="AK15" s="91">
        <v>0.313</v>
      </c>
      <c r="AL15" s="193">
        <v>176</v>
      </c>
      <c r="AM15" s="96">
        <f>IFERROR((AB15-AL15),"")</f>
        <v>-14.168550230680523</v>
      </c>
      <c r="AN15" s="96">
        <f>IFERROR((AB15*100/AL15),"")</f>
        <v>91.949687368931521</v>
      </c>
      <c r="AO15" s="18"/>
    </row>
    <row r="16" spans="1:41" s="31" customFormat="1" ht="17" x14ac:dyDescent="0.2">
      <c r="A16" s="327"/>
      <c r="B16" s="57" t="s">
        <v>17</v>
      </c>
      <c r="C16" s="246" t="str">
        <f>IF(OR(TOTAL!C16="",TOTAL!C16=0),"",TOTAL!C16/TOTAL!$C$6*'Vîrsta 3-4 ani'!$C$6)</f>
        <v/>
      </c>
      <c r="D16" s="246" t="str">
        <f>IF(OR(TOTAL!D16="",TOTAL!D16=0),"",TOTAL!D16/TOTAL!$C$6*'Vîrsta 3-4 ani'!$C$6)</f>
        <v/>
      </c>
      <c r="E16" s="246" t="str">
        <f>IF(OR(TOTAL!E16="",TOTAL!E16=0),"",TOTAL!E16/TOTAL!$C$6*'Vîrsta 3-4 ani'!$C$6)</f>
        <v/>
      </c>
      <c r="F16" s="246" t="str">
        <f>IF(OR(TOTAL!F16="",TOTAL!F16=0),"",TOTAL!F16/TOTAL!$C$6*'Vîrsta 3-4 ani'!$C$6)</f>
        <v/>
      </c>
      <c r="G16" s="246" t="str">
        <f>IF(OR(TOTAL!G16="",TOTAL!G16=0),"",TOTAL!G16/TOTAL!$C$6*'Vîrsta 3-4 ani'!$C$6)</f>
        <v/>
      </c>
      <c r="H16" s="246" t="str">
        <f>IF(OR(TOTAL!H16="",TOTAL!H16=0),"",TOTAL!H16/TOTAL!$C$6*'Vîrsta 3-4 ani'!$C$6)</f>
        <v/>
      </c>
      <c r="I16" s="246" t="str">
        <f>IF(OR(TOTAL!I16="",TOTAL!I16=0),"",TOTAL!I16/TOTAL!$C$6*'Vîrsta 3-4 ani'!$C$6)</f>
        <v/>
      </c>
      <c r="J16" s="246" t="str">
        <f>IF(OR(TOTAL!J16="",TOTAL!J16=0),"",TOTAL!J16/TOTAL!$C$6*'Vîrsta 3-4 ani'!$C$6)</f>
        <v/>
      </c>
      <c r="K16" s="246" t="str">
        <f>IF(OR(TOTAL!K16="",TOTAL!K16=0),"",TOTAL!K16/TOTAL!$C$6*'Vîrsta 3-4 ani'!$C$6)</f>
        <v/>
      </c>
      <c r="L16" s="246" t="str">
        <f>IF(OR(TOTAL!L16="",TOTAL!L16=0),"",TOTAL!L16/TOTAL!$C$6*'Vîrsta 3-4 ani'!$C$6)</f>
        <v/>
      </c>
      <c r="M16" s="246" t="str">
        <f>IF(OR(TOTAL!M16="",TOTAL!M16=0),"",TOTAL!M16/TOTAL!$C$6*'Vîrsta 3-4 ani'!$C$6)</f>
        <v/>
      </c>
      <c r="N16" s="246" t="str">
        <f>IF(OR(TOTAL!N16="",TOTAL!N16=0),"",TOTAL!N16/TOTAL!$C$6*'Vîrsta 3-4 ani'!$C$6)</f>
        <v/>
      </c>
      <c r="O16" s="246" t="str">
        <f>IF(OR(TOTAL!O16="",TOTAL!O16=0),"",TOTAL!O16/TOTAL!$C$6*'Vîrsta 3-4 ani'!$C$6)</f>
        <v/>
      </c>
      <c r="P16" s="246" t="str">
        <f>IF(OR(TOTAL!P16="",TOTAL!P16=0),"",TOTAL!P16/TOTAL!$C$6*'Vîrsta 3-4 ani'!$C$6)</f>
        <v/>
      </c>
      <c r="Q16" s="246" t="str">
        <f>IF(OR(TOTAL!Q16="",TOTAL!Q16=0),"",TOTAL!Q16/TOTAL!$C$6*'Vîrsta 3-4 ani'!$C$6)</f>
        <v/>
      </c>
      <c r="R16" s="246" t="str">
        <f>IF(OR(TOTAL!R16="",TOTAL!R16=0),"",TOTAL!R16/TOTAL!$C$6*'Vîrsta 3-4 ani'!$C$6)</f>
        <v/>
      </c>
      <c r="S16" s="246" t="str">
        <f>IF(OR(TOTAL!S16="",TOTAL!S16=0),"",TOTAL!S16/TOTAL!$C$6*'Vîrsta 3-4 ani'!$C$6)</f>
        <v/>
      </c>
      <c r="T16" s="246" t="str">
        <f>IF(OR(TOTAL!T16="",TOTAL!T16=0),"",TOTAL!T16/TOTAL!$C$6*'Vîrsta 3-4 ani'!$C$6)</f>
        <v/>
      </c>
      <c r="U16" s="246" t="str">
        <f>IF(OR(TOTAL!U16="",TOTAL!U16=0),"",TOTAL!U16/TOTAL!$C$6*'Vîrsta 3-4 ani'!$C$6)</f>
        <v/>
      </c>
      <c r="V16" s="246" t="str">
        <f>IF(OR(TOTAL!V16="",TOTAL!V16=0),"",TOTAL!V16/TOTAL!$C$6*'Vîrsta 3-4 ani'!$C$6)</f>
        <v/>
      </c>
      <c r="W16" s="246" t="str">
        <f>IF(OR(TOTAL!W16="",TOTAL!W16=0),"",TOTAL!W16/TOTAL!$C$6*'Vîrsta 3-4 ani'!$C$6)</f>
        <v/>
      </c>
      <c r="X16" s="246" t="str">
        <f>IF(OR(TOTAL!X16="",TOTAL!X16=0),"",TOTAL!X16/TOTAL!$C$6*'Vîrsta 3-4 ani'!$C$6)</f>
        <v/>
      </c>
      <c r="Y16" s="246" t="str">
        <f>IF(OR(TOTAL!Y16="",TOTAL!Y16=0),"",TOTAL!Y16/TOTAL!$C$6*'Vîrsta 3-4 ani'!$C$6)</f>
        <v/>
      </c>
      <c r="Z16" s="11">
        <f t="shared" si="0"/>
        <v>0</v>
      </c>
      <c r="AA16" s="11">
        <f t="shared" si="2"/>
        <v>0</v>
      </c>
      <c r="AB16" s="11" t="str">
        <f t="shared" si="10"/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">
        <v>117</v>
      </c>
      <c r="AM16" s="134"/>
      <c r="AN16" s="135"/>
      <c r="AO16" s="66"/>
    </row>
    <row r="17" spans="1:41" s="31" customFormat="1" ht="17" x14ac:dyDescent="0.2">
      <c r="A17" s="327"/>
      <c r="B17" s="57" t="s">
        <v>18</v>
      </c>
      <c r="C17" s="246" t="str">
        <f>IF(OR(TOTAL!C17="",TOTAL!C17=0),"",TOTAL!C17/TOTAL!$C$6*'Vîrsta 3-4 ani'!$C$6)</f>
        <v/>
      </c>
      <c r="D17" s="246" t="str">
        <f>IF(OR(TOTAL!D17="",TOTAL!D17=0),"",TOTAL!D17/TOTAL!$C$6*'Vîrsta 3-4 ani'!$C$6)</f>
        <v/>
      </c>
      <c r="E17" s="246" t="str">
        <f>IF(OR(TOTAL!E17="",TOTAL!E17=0),"",TOTAL!E17/TOTAL!$C$6*'Vîrsta 3-4 ani'!$C$6)</f>
        <v/>
      </c>
      <c r="F17" s="246" t="str">
        <f>IF(OR(TOTAL!F17="",TOTAL!F17=0),"",TOTAL!F17/TOTAL!$C$6*'Vîrsta 3-4 ani'!$C$6)</f>
        <v/>
      </c>
      <c r="G17" s="246" t="str">
        <f>IF(OR(TOTAL!G17="",TOTAL!G17=0),"",TOTAL!G17/TOTAL!$C$6*'Vîrsta 3-4 ani'!$C$6)</f>
        <v/>
      </c>
      <c r="H17" s="246" t="str">
        <f>IF(OR(TOTAL!H17="",TOTAL!H17=0),"",TOTAL!H17/TOTAL!$C$6*'Vîrsta 3-4 ani'!$C$6)</f>
        <v/>
      </c>
      <c r="I17" s="246" t="str">
        <f>IF(OR(TOTAL!I17="",TOTAL!I17=0),"",TOTAL!I17/TOTAL!$C$6*'Vîrsta 3-4 ani'!$C$6)</f>
        <v/>
      </c>
      <c r="J17" s="246" t="str">
        <f>IF(OR(TOTAL!J17="",TOTAL!J17=0),"",TOTAL!J17/TOTAL!$C$6*'Vîrsta 3-4 ani'!$C$6)</f>
        <v/>
      </c>
      <c r="K17" s="246" t="str">
        <f>IF(OR(TOTAL!K17="",TOTAL!K17=0),"",TOTAL!K17/TOTAL!$C$6*'Vîrsta 3-4 ani'!$C$6)</f>
        <v/>
      </c>
      <c r="L17" s="246" t="str">
        <f>IF(OR(TOTAL!L17="",TOTAL!L17=0),"",TOTAL!L17/TOTAL!$C$6*'Vîrsta 3-4 ani'!$C$6)</f>
        <v/>
      </c>
      <c r="M17" s="246" t="str">
        <f>IF(OR(TOTAL!M17="",TOTAL!M17=0),"",TOTAL!M17/TOTAL!$C$6*'Vîrsta 3-4 ani'!$C$6)</f>
        <v/>
      </c>
      <c r="N17" s="246" t="str">
        <f>IF(OR(TOTAL!N17="",TOTAL!N17=0),"",TOTAL!N17/TOTAL!$C$6*'Vîrsta 3-4 ani'!$C$6)</f>
        <v/>
      </c>
      <c r="O17" s="246" t="str">
        <f>IF(OR(TOTAL!O17="",TOTAL!O17=0),"",TOTAL!O17/TOTAL!$C$6*'Vîrsta 3-4 ani'!$C$6)</f>
        <v/>
      </c>
      <c r="P17" s="246" t="str">
        <f>IF(OR(TOTAL!P17="",TOTAL!P17=0),"",TOTAL!P17/TOTAL!$C$6*'Vîrsta 3-4 ani'!$C$6)</f>
        <v/>
      </c>
      <c r="Q17" s="246" t="str">
        <f>IF(OR(TOTAL!Q17="",TOTAL!Q17=0),"",TOTAL!Q17/TOTAL!$C$6*'Vîrsta 3-4 ani'!$C$6)</f>
        <v/>
      </c>
      <c r="R17" s="246" t="str">
        <f>IF(OR(TOTAL!R17="",TOTAL!R17=0),"",TOTAL!R17/TOTAL!$C$6*'Vîrsta 3-4 ani'!$C$6)</f>
        <v/>
      </c>
      <c r="S17" s="246" t="str">
        <f>IF(OR(TOTAL!S17="",TOTAL!S17=0),"",TOTAL!S17/TOTAL!$C$6*'Vîrsta 3-4 ani'!$C$6)</f>
        <v/>
      </c>
      <c r="T17" s="246" t="str">
        <f>IF(OR(TOTAL!T17="",TOTAL!T17=0),"",TOTAL!T17/TOTAL!$C$6*'Vîrsta 3-4 ani'!$C$6)</f>
        <v/>
      </c>
      <c r="U17" s="246" t="str">
        <f>IF(OR(TOTAL!U17="",TOTAL!U17=0),"",TOTAL!U17/TOTAL!$C$6*'Vîrsta 3-4 ani'!$C$6)</f>
        <v/>
      </c>
      <c r="V17" s="246" t="str">
        <f>IF(OR(TOTAL!V17="",TOTAL!V17=0),"",TOTAL!V17/TOTAL!$C$6*'Vîrsta 3-4 ani'!$C$6)</f>
        <v/>
      </c>
      <c r="W17" s="246" t="str">
        <f>IF(OR(TOTAL!W17="",TOTAL!W17=0),"",TOTAL!W17/TOTAL!$C$6*'Vîrsta 3-4 ani'!$C$6)</f>
        <v/>
      </c>
      <c r="X17" s="246">
        <f>IF(OR(TOTAL!X17="",TOTAL!X17=0),"",TOTAL!X17/TOTAL!$C$6*'Vîrsta 3-4 ani'!$C$6)</f>
        <v>0.58823529411764708</v>
      </c>
      <c r="Y17" s="246" t="str">
        <f>IF(OR(TOTAL!Y17="",TOTAL!Y17=0),"",TOTAL!Y17/TOTAL!$C$6*'Vîrsta 3-4 ani'!$C$6)</f>
        <v/>
      </c>
      <c r="Z17" s="11">
        <f t="shared" si="0"/>
        <v>0.58823529411764708</v>
      </c>
      <c r="AA17" s="11">
        <f t="shared" si="2"/>
        <v>2.8835063437139561</v>
      </c>
      <c r="AB17" s="11">
        <f t="shared" si="10"/>
        <v>2.1626297577854672</v>
      </c>
      <c r="AC17" s="7">
        <v>25</v>
      </c>
      <c r="AD17" s="97">
        <f t="shared" ref="AD17:AD44" si="11">IFERROR(IF($AB17=0,"",$AB17*AE17),"")</f>
        <v>1.2975778546712804E-2</v>
      </c>
      <c r="AE17" s="100">
        <v>6.0000000000000001E-3</v>
      </c>
      <c r="AF17" s="101">
        <f t="shared" ref="AF17:AF44" si="12">IFERROR(IF($AB17=0,"",$AB17*AG17),"")</f>
        <v>6.4878892733564019E-3</v>
      </c>
      <c r="AG17" s="100">
        <v>3.0000000000000001E-3</v>
      </c>
      <c r="AH17" s="101">
        <f t="shared" ref="AH17:AH44" si="13">IFERROR(IF($AB17=0,"",$AB17*AI17),"")</f>
        <v>0.12326989619377163</v>
      </c>
      <c r="AI17" s="100">
        <v>5.7000000000000002E-2</v>
      </c>
      <c r="AJ17" s="97">
        <f t="shared" ref="AJ17:AJ44" si="14">IFERROR(IF($AB17=0,"",$AB17*AK17),"")</f>
        <v>0.25951557093425603</v>
      </c>
      <c r="AK17" s="98">
        <v>0.12</v>
      </c>
      <c r="AL17" s="195"/>
      <c r="AM17" s="136"/>
      <c r="AN17" s="137"/>
      <c r="AO17" s="66"/>
    </row>
    <row r="18" spans="1:41" s="31" customFormat="1" ht="17" x14ac:dyDescent="0.2">
      <c r="A18" s="327"/>
      <c r="B18" s="57" t="s">
        <v>78</v>
      </c>
      <c r="C18" s="246" t="str">
        <f>IF(OR(TOTAL!C18="",TOTAL!C18=0),"",TOTAL!C18/TOTAL!$C$6*'Vîrsta 3-4 ani'!$C$6)</f>
        <v/>
      </c>
      <c r="D18" s="246">
        <f>IF(OR(TOTAL!D18="",TOTAL!D18=0),"",TOTAL!D18/TOTAL!$C$6*'Vîrsta 3-4 ani'!$C$6)</f>
        <v>0.58823529411764708</v>
      </c>
      <c r="E18" s="246" t="str">
        <f>IF(OR(TOTAL!E18="",TOTAL!E18=0),"",TOTAL!E18/TOTAL!$C$6*'Vîrsta 3-4 ani'!$C$6)</f>
        <v/>
      </c>
      <c r="F18" s="246" t="str">
        <f>IF(OR(TOTAL!F18="",TOTAL!F18=0),"",TOTAL!F18/TOTAL!$C$6*'Vîrsta 3-4 ani'!$C$6)</f>
        <v/>
      </c>
      <c r="G18" s="246">
        <f>IF(OR(TOTAL!G18="",TOTAL!G18=0),"",TOTAL!G18/TOTAL!$C$6*'Vîrsta 3-4 ani'!$C$6)</f>
        <v>0.34509803921568627</v>
      </c>
      <c r="H18" s="246">
        <f>IF(OR(TOTAL!H18="",TOTAL!H18=0),"",TOTAL!H18/TOTAL!$C$6*'Vîrsta 3-4 ani'!$C$6)</f>
        <v>1.3725490196078431</v>
      </c>
      <c r="I18" s="246" t="str">
        <f>IF(OR(TOTAL!I18="",TOTAL!I18=0),"",TOTAL!I18/TOTAL!$C$6*'Vîrsta 3-4 ani'!$C$6)</f>
        <v/>
      </c>
      <c r="J18" s="246">
        <f>IF(OR(TOTAL!J18="",TOTAL!J18=0),"",TOTAL!J18/TOTAL!$C$6*'Vîrsta 3-4 ani'!$C$6)</f>
        <v>0.51764705882352946</v>
      </c>
      <c r="K18" s="246">
        <f>IF(OR(TOTAL!K18="",TOTAL!K18=0),"",TOTAL!K18/TOTAL!$C$6*'Vîrsta 3-4 ani'!$C$6)</f>
        <v>1.4823529411764704</v>
      </c>
      <c r="L18" s="246">
        <f>IF(OR(TOTAL!L18="",TOTAL!L18=0),"",TOTAL!L18/TOTAL!$C$6*'Vîrsta 3-4 ani'!$C$6)</f>
        <v>0.38431372549019605</v>
      </c>
      <c r="M18" s="246" t="str">
        <f>IF(OR(TOTAL!M18="",TOTAL!M18=0),"",TOTAL!M18/TOTAL!$C$6*'Vîrsta 3-4 ani'!$C$6)</f>
        <v/>
      </c>
      <c r="N18" s="246">
        <f>IF(OR(TOTAL!N18="",TOTAL!N18=0),"",TOTAL!N18/TOTAL!$C$6*'Vîrsta 3-4 ani'!$C$6)</f>
        <v>0.63137254901960782</v>
      </c>
      <c r="O18" s="246" t="str">
        <f>IF(OR(TOTAL!O18="",TOTAL!O18=0),"",TOTAL!O18/TOTAL!$C$6*'Vîrsta 3-4 ani'!$C$6)</f>
        <v/>
      </c>
      <c r="P18" s="246" t="str">
        <f>IF(OR(TOTAL!P18="",TOTAL!P18=0),"",TOTAL!P18/TOTAL!$C$6*'Vîrsta 3-4 ani'!$C$6)</f>
        <v/>
      </c>
      <c r="Q18" s="246">
        <f>IF(OR(TOTAL!Q18="",TOTAL!Q18=0),"",TOTAL!Q18/TOTAL!$C$6*'Vîrsta 3-4 ani'!$C$6)</f>
        <v>0.42156862745098034</v>
      </c>
      <c r="R18" s="246">
        <f>IF(OR(TOTAL!R18="",TOTAL!R18=0),"",TOTAL!R18/TOTAL!$C$6*'Vîrsta 3-4 ani'!$C$6)</f>
        <v>1.3803921568627451</v>
      </c>
      <c r="S18" s="246" t="str">
        <f>IF(OR(TOTAL!S18="",TOTAL!S18=0),"",TOTAL!S18/TOTAL!$C$6*'Vîrsta 3-4 ani'!$C$6)</f>
        <v/>
      </c>
      <c r="T18" s="246">
        <f>IF(OR(TOTAL!T18="",TOTAL!T18=0),"",TOTAL!T18/TOTAL!$C$6*'Vîrsta 3-4 ani'!$C$6)</f>
        <v>0.69019607843137254</v>
      </c>
      <c r="U18" s="246" t="str">
        <f>IF(OR(TOTAL!U18="",TOTAL!U18=0),"",TOTAL!U18/TOTAL!$C$6*'Vîrsta 3-4 ani'!$C$6)</f>
        <v/>
      </c>
      <c r="V18" s="246">
        <f>IF(OR(TOTAL!V18="",TOTAL!V18=0),"",TOTAL!V18/TOTAL!$C$6*'Vîrsta 3-4 ani'!$C$6)</f>
        <v>0.63137254901960782</v>
      </c>
      <c r="W18" s="246">
        <f>IF(OR(TOTAL!W18="",TOTAL!W18=0),"",TOTAL!W18/TOTAL!$C$6*'Vîrsta 3-4 ani'!$C$6)</f>
        <v>1.0352941176470589</v>
      </c>
      <c r="X18" s="246" t="str">
        <f>IF(OR(TOTAL!X18="",TOTAL!X18=0),"",TOTAL!X18/TOTAL!$C$6*'Vîrsta 3-4 ani'!$C$6)</f>
        <v/>
      </c>
      <c r="Y18" s="246" t="str">
        <f>IF(OR(TOTAL!Y18="",TOTAL!Y18=0),"",TOTAL!Y18/TOTAL!$C$6*'Vîrsta 3-4 ani'!$C$6)</f>
        <v/>
      </c>
      <c r="Z18" s="11">
        <f t="shared" si="0"/>
        <v>9.4803921568627452</v>
      </c>
      <c r="AA18" s="11">
        <f t="shared" si="2"/>
        <v>46.472510572856599</v>
      </c>
      <c r="AB18" s="11">
        <f t="shared" ref="AB18:AB44" si="15">IFERROR(IF($AA18=0,"",$AA18-AC18*AA18/100),"")</f>
        <v>37.178008458285277</v>
      </c>
      <c r="AC18" s="7">
        <v>20</v>
      </c>
      <c r="AD18" s="97">
        <f t="shared" si="11"/>
        <v>0.29742406766628221</v>
      </c>
      <c r="AE18" s="100">
        <v>8.0000000000000002E-3</v>
      </c>
      <c r="AF18" s="101">
        <f t="shared" si="12"/>
        <v>0</v>
      </c>
      <c r="AG18" s="100"/>
      <c r="AH18" s="101">
        <f t="shared" si="13"/>
        <v>2.0076124567474047</v>
      </c>
      <c r="AI18" s="100">
        <v>5.3999999999999999E-2</v>
      </c>
      <c r="AJ18" s="97">
        <f t="shared" si="14"/>
        <v>11.525182622068435</v>
      </c>
      <c r="AK18" s="98">
        <v>0.31</v>
      </c>
      <c r="AL18" s="195"/>
      <c r="AM18" s="136"/>
      <c r="AN18" s="137"/>
      <c r="AO18" s="66"/>
    </row>
    <row r="19" spans="1:41" s="31" customFormat="1" ht="17" x14ac:dyDescent="0.2">
      <c r="A19" s="327"/>
      <c r="B19" s="58" t="s">
        <v>60</v>
      </c>
      <c r="C19" s="247" t="str">
        <f>IF(OR(TOTAL!C19="",TOTAL!C19=0),"",TOTAL!C19/TOTAL!$C$6*'Vîrsta 3-4 ani'!$C$6)</f>
        <v/>
      </c>
      <c r="D19" s="247" t="str">
        <f>IF(OR(TOTAL!D19="",TOTAL!D19=0),"",TOTAL!D19/TOTAL!$C$6*'Vîrsta 3-4 ani'!$C$6)</f>
        <v/>
      </c>
      <c r="E19" s="247" t="str">
        <f>IF(OR(TOTAL!E19="",TOTAL!E19=0),"",TOTAL!E19/TOTAL!$C$6*'Vîrsta 3-4 ani'!$C$6)</f>
        <v/>
      </c>
      <c r="F19" s="247" t="str">
        <f>IF(OR(TOTAL!F19="",TOTAL!F19=0),"",TOTAL!F19/TOTAL!$C$6*'Vîrsta 3-4 ani'!$C$6)</f>
        <v/>
      </c>
      <c r="G19" s="247" t="str">
        <f>IF(OR(TOTAL!G19="",TOTAL!G19=0),"",TOTAL!G19/TOTAL!$C$6*'Vîrsta 3-4 ani'!$C$6)</f>
        <v/>
      </c>
      <c r="H19" s="247" t="str">
        <f>IF(OR(TOTAL!H19="",TOTAL!H19=0),"",TOTAL!H19/TOTAL!$C$6*'Vîrsta 3-4 ani'!$C$6)</f>
        <v/>
      </c>
      <c r="I19" s="247" t="str">
        <f>IF(OR(TOTAL!I19="",TOTAL!I19=0),"",TOTAL!I19/TOTAL!$C$6*'Vîrsta 3-4 ani'!$C$6)</f>
        <v/>
      </c>
      <c r="J19" s="247" t="str">
        <f>IF(OR(TOTAL!J19="",TOTAL!J19=0),"",TOTAL!J19/TOTAL!$C$6*'Vîrsta 3-4 ani'!$C$6)</f>
        <v/>
      </c>
      <c r="K19" s="247" t="str">
        <f>IF(OR(TOTAL!K19="",TOTAL!K19=0),"",TOTAL!K19/TOTAL!$C$6*'Vîrsta 3-4 ani'!$C$6)</f>
        <v/>
      </c>
      <c r="L19" s="247" t="str">
        <f>IF(OR(TOTAL!L19="",TOTAL!L19=0),"",TOTAL!L19/TOTAL!$C$6*'Vîrsta 3-4 ani'!$C$6)</f>
        <v/>
      </c>
      <c r="M19" s="247" t="str">
        <f>IF(OR(TOTAL!M19="",TOTAL!M19=0),"",TOTAL!M19/TOTAL!$C$6*'Vîrsta 3-4 ani'!$C$6)</f>
        <v/>
      </c>
      <c r="N19" s="247" t="str">
        <f>IF(OR(TOTAL!N19="",TOTAL!N19=0),"",TOTAL!N19/TOTAL!$C$6*'Vîrsta 3-4 ani'!$C$6)</f>
        <v/>
      </c>
      <c r="O19" s="247" t="str">
        <f>IF(OR(TOTAL!O19="",TOTAL!O19=0),"",TOTAL!O19/TOTAL!$C$6*'Vîrsta 3-4 ani'!$C$6)</f>
        <v/>
      </c>
      <c r="P19" s="247" t="str">
        <f>IF(OR(TOTAL!P19="",TOTAL!P19=0),"",TOTAL!P19/TOTAL!$C$6*'Vîrsta 3-4 ani'!$C$6)</f>
        <v/>
      </c>
      <c r="Q19" s="247" t="str">
        <f>IF(OR(TOTAL!Q19="",TOTAL!Q19=0),"",TOTAL!Q19/TOTAL!$C$6*'Vîrsta 3-4 ani'!$C$6)</f>
        <v/>
      </c>
      <c r="R19" s="247" t="str">
        <f>IF(OR(TOTAL!R19="",TOTAL!R19=0),"",TOTAL!R19/TOTAL!$C$6*'Vîrsta 3-4 ani'!$C$6)</f>
        <v/>
      </c>
      <c r="S19" s="247" t="str">
        <f>IF(OR(TOTAL!S19="",TOTAL!S19=0),"",TOTAL!S19/TOTAL!$C$6*'Vîrsta 3-4 ani'!$C$6)</f>
        <v/>
      </c>
      <c r="T19" s="247" t="str">
        <f>IF(OR(TOTAL!T19="",TOTAL!T19=0),"",TOTAL!T19/TOTAL!$C$6*'Vîrsta 3-4 ani'!$C$6)</f>
        <v/>
      </c>
      <c r="U19" s="247" t="str">
        <f>IF(OR(TOTAL!U19="",TOTAL!U19=0),"",TOTAL!U19/TOTAL!$C$6*'Vîrsta 3-4 ani'!$C$6)</f>
        <v/>
      </c>
      <c r="V19" s="247" t="str">
        <f>IF(OR(TOTAL!V19="",TOTAL!V19=0),"",TOTAL!V19/TOTAL!$C$6*'Vîrsta 3-4 ani'!$C$6)</f>
        <v/>
      </c>
      <c r="W19" s="247" t="str">
        <f>IF(OR(TOTAL!W19="",TOTAL!W19=0),"",TOTAL!W19/TOTAL!$C$6*'Vîrsta 3-4 ani'!$C$6)</f>
        <v/>
      </c>
      <c r="X19" s="247" t="str">
        <f>IF(OR(TOTAL!X19="",TOTAL!X19=0),"",TOTAL!X19/TOTAL!$C$6*'Vîrsta 3-4 ani'!$C$6)</f>
        <v/>
      </c>
      <c r="Y19" s="247" t="str">
        <f>IF(OR(TOTAL!Y19="",TOTAL!Y19=0),"",TOTAL!Y19/TOTAL!$C$6*'Vîrsta 3-4 ani'!$C$6)</f>
        <v/>
      </c>
      <c r="Z19" s="11">
        <f t="shared" si="0"/>
        <v>0</v>
      </c>
      <c r="AA19" s="11">
        <f t="shared" si="2"/>
        <v>0</v>
      </c>
      <c r="AB19" s="11" t="str">
        <f t="shared" si="15"/>
        <v/>
      </c>
      <c r="AC19" s="7">
        <v>18</v>
      </c>
      <c r="AD19" s="97" t="str">
        <f t="shared" si="11"/>
        <v/>
      </c>
      <c r="AE19" s="100">
        <v>1.2E-2</v>
      </c>
      <c r="AF19" s="101" t="str">
        <f t="shared" si="12"/>
        <v/>
      </c>
      <c r="AG19" s="100">
        <v>2E-3</v>
      </c>
      <c r="AH19" s="101" t="str">
        <f t="shared" si="13"/>
        <v/>
      </c>
      <c r="AI19" s="100">
        <v>3.2000000000000001E-2</v>
      </c>
      <c r="AJ19" s="97" t="str">
        <f t="shared" si="14"/>
        <v/>
      </c>
      <c r="AK19" s="98">
        <v>0.12</v>
      </c>
      <c r="AL19" s="195"/>
      <c r="AM19" s="136"/>
      <c r="AN19" s="137"/>
      <c r="AO19" s="66"/>
    </row>
    <row r="20" spans="1:41" s="31" customFormat="1" ht="17" x14ac:dyDescent="0.2">
      <c r="A20" s="327"/>
      <c r="B20" s="59" t="s">
        <v>61</v>
      </c>
      <c r="C20" s="247" t="str">
        <f>IF(OR(TOTAL!C20="",TOTAL!C20=0),"",TOTAL!C20/TOTAL!$C$6*'Vîrsta 3-4 ani'!$C$6)</f>
        <v/>
      </c>
      <c r="D20" s="247" t="str">
        <f>IF(OR(TOTAL!D20="",TOTAL!D20=0),"",TOTAL!D20/TOTAL!$C$6*'Vîrsta 3-4 ani'!$C$6)</f>
        <v/>
      </c>
      <c r="E20" s="247" t="str">
        <f>IF(OR(TOTAL!E20="",TOTAL!E20=0),"",TOTAL!E20/TOTAL!$C$6*'Vîrsta 3-4 ani'!$C$6)</f>
        <v/>
      </c>
      <c r="F20" s="247" t="str">
        <f>IF(OR(TOTAL!F20="",TOTAL!F20=0),"",TOTAL!F20/TOTAL!$C$6*'Vîrsta 3-4 ani'!$C$6)</f>
        <v/>
      </c>
      <c r="G20" s="247" t="str">
        <f>IF(OR(TOTAL!G20="",TOTAL!G20=0),"",TOTAL!G20/TOTAL!$C$6*'Vîrsta 3-4 ani'!$C$6)</f>
        <v/>
      </c>
      <c r="H20" s="247" t="str">
        <f>IF(OR(TOTAL!H20="",TOTAL!H20=0),"",TOTAL!H20/TOTAL!$C$6*'Vîrsta 3-4 ani'!$C$6)</f>
        <v/>
      </c>
      <c r="I20" s="247" t="str">
        <f>IF(OR(TOTAL!I20="",TOTAL!I20=0),"",TOTAL!I20/TOTAL!$C$6*'Vîrsta 3-4 ani'!$C$6)</f>
        <v/>
      </c>
      <c r="J20" s="247" t="str">
        <f>IF(OR(TOTAL!J20="",TOTAL!J20=0),"",TOTAL!J20/TOTAL!$C$6*'Vîrsta 3-4 ani'!$C$6)</f>
        <v/>
      </c>
      <c r="K20" s="247" t="str">
        <f>IF(OR(TOTAL!K20="",TOTAL!K20=0),"",TOTAL!K20/TOTAL!$C$6*'Vîrsta 3-4 ani'!$C$6)</f>
        <v/>
      </c>
      <c r="L20" s="247" t="str">
        <f>IF(OR(TOTAL!L20="",TOTAL!L20=0),"",TOTAL!L20/TOTAL!$C$6*'Vîrsta 3-4 ani'!$C$6)</f>
        <v/>
      </c>
      <c r="M20" s="247" t="str">
        <f>IF(OR(TOTAL!M20="",TOTAL!M20=0),"",TOTAL!M20/TOTAL!$C$6*'Vîrsta 3-4 ani'!$C$6)</f>
        <v/>
      </c>
      <c r="N20" s="247" t="str">
        <f>IF(OR(TOTAL!N20="",TOTAL!N20=0),"",TOTAL!N20/TOTAL!$C$6*'Vîrsta 3-4 ani'!$C$6)</f>
        <v/>
      </c>
      <c r="O20" s="247" t="str">
        <f>IF(OR(TOTAL!O20="",TOTAL!O20=0),"",TOTAL!O20/TOTAL!$C$6*'Vîrsta 3-4 ani'!$C$6)</f>
        <v/>
      </c>
      <c r="P20" s="247" t="str">
        <f>IF(OR(TOTAL!P20="",TOTAL!P20=0),"",TOTAL!P20/TOTAL!$C$6*'Vîrsta 3-4 ani'!$C$6)</f>
        <v/>
      </c>
      <c r="Q20" s="247" t="str">
        <f>IF(OR(TOTAL!Q20="",TOTAL!Q20=0),"",TOTAL!Q20/TOTAL!$C$6*'Vîrsta 3-4 ani'!$C$6)</f>
        <v/>
      </c>
      <c r="R20" s="247" t="str">
        <f>IF(OR(TOTAL!R20="",TOTAL!R20=0),"",TOTAL!R20/TOTAL!$C$6*'Vîrsta 3-4 ani'!$C$6)</f>
        <v/>
      </c>
      <c r="S20" s="247" t="str">
        <f>IF(OR(TOTAL!S20="",TOTAL!S20=0),"",TOTAL!S20/TOTAL!$C$6*'Vîrsta 3-4 ani'!$C$6)</f>
        <v/>
      </c>
      <c r="T20" s="247" t="str">
        <f>IF(OR(TOTAL!T20="",TOTAL!T20=0),"",TOTAL!T20/TOTAL!$C$6*'Vîrsta 3-4 ani'!$C$6)</f>
        <v/>
      </c>
      <c r="U20" s="247" t="str">
        <f>IF(OR(TOTAL!U20="",TOTAL!U20=0),"",TOTAL!U20/TOTAL!$C$6*'Vîrsta 3-4 ani'!$C$6)</f>
        <v/>
      </c>
      <c r="V20" s="247" t="str">
        <f>IF(OR(TOTAL!V20="",TOTAL!V20=0),"",TOTAL!V20/TOTAL!$C$6*'Vîrsta 3-4 ani'!$C$6)</f>
        <v/>
      </c>
      <c r="W20" s="247" t="str">
        <f>IF(OR(TOTAL!W20="",TOTAL!W20=0),"",TOTAL!W20/TOTAL!$C$6*'Vîrsta 3-4 ani'!$C$6)</f>
        <v/>
      </c>
      <c r="X20" s="247" t="str">
        <f>IF(OR(TOTAL!X20="",TOTAL!X20=0),"",TOTAL!X20/TOTAL!$C$6*'Vîrsta 3-4 ani'!$C$6)</f>
        <v/>
      </c>
      <c r="Y20" s="247" t="str">
        <f>IF(OR(TOTAL!Y20="",TOTAL!Y20=0),"",TOTAL!Y20/TOTAL!$C$6*'Vîrsta 3-4 ani'!$C$6)</f>
        <v/>
      </c>
      <c r="Z20" s="11">
        <f t="shared" si="0"/>
        <v>0</v>
      </c>
      <c r="AA20" s="11">
        <f t="shared" si="2"/>
        <v>0</v>
      </c>
      <c r="AB20" s="11" t="str">
        <f t="shared" si="15"/>
        <v/>
      </c>
      <c r="AC20" s="7">
        <v>20</v>
      </c>
      <c r="AD20" s="97" t="str">
        <f t="shared" si="11"/>
        <v/>
      </c>
      <c r="AE20" s="100">
        <v>1.9E-2</v>
      </c>
      <c r="AF20" s="101" t="str">
        <f t="shared" si="12"/>
        <v/>
      </c>
      <c r="AG20" s="100">
        <v>2E-3</v>
      </c>
      <c r="AH20" s="101" t="str">
        <f t="shared" si="13"/>
        <v/>
      </c>
      <c r="AI20" s="100">
        <v>6.7000000000000004E-2</v>
      </c>
      <c r="AJ20" s="97" t="str">
        <f t="shared" si="14"/>
        <v/>
      </c>
      <c r="AK20" s="98">
        <v>0.27</v>
      </c>
      <c r="AL20" s="195"/>
      <c r="AM20" s="136"/>
      <c r="AN20" s="137"/>
      <c r="AO20" s="66"/>
    </row>
    <row r="21" spans="1:41" s="31" customFormat="1" ht="17" x14ac:dyDescent="0.2">
      <c r="A21" s="327"/>
      <c r="B21" s="57" t="s">
        <v>80</v>
      </c>
      <c r="C21" s="246">
        <f>IF(OR(TOTAL!C21="",TOTAL!C21=0),"",TOTAL!C21/TOTAL!$C$6*'Vîrsta 3-4 ani'!$C$6)</f>
        <v>0.25098039215686274</v>
      </c>
      <c r="D21" s="246">
        <f>IF(OR(TOTAL!D21="",TOTAL!D21=0),"",TOTAL!D21/TOTAL!$C$6*'Vîrsta 3-4 ani'!$C$6)</f>
        <v>0.2</v>
      </c>
      <c r="E21" s="246">
        <f>IF(OR(TOTAL!E21="",TOTAL!E21=0),"",TOTAL!E21/TOTAL!$C$6*'Vîrsta 3-4 ani'!$C$6)</f>
        <v>0.21372549019607845</v>
      </c>
      <c r="F21" s="246">
        <f>IF(OR(TOTAL!F21="",TOTAL!F21=0),"",TOTAL!F21/TOTAL!$C$6*'Vîrsta 3-4 ani'!$C$6)</f>
        <v>0.30588235294117649</v>
      </c>
      <c r="G21" s="246">
        <f>IF(OR(TOTAL!G21="",TOTAL!G21=0),"",TOTAL!G21/TOTAL!$C$6*'Vîrsta 3-4 ani'!$C$6)</f>
        <v>0.14509803921568626</v>
      </c>
      <c r="H21" s="246">
        <f>IF(OR(TOTAL!H21="",TOTAL!H21=0),"",TOTAL!H21/TOTAL!$C$6*'Vîrsta 3-4 ani'!$C$6)</f>
        <v>0.32549019607843133</v>
      </c>
      <c r="I21" s="246">
        <f>IF(OR(TOTAL!I21="",TOTAL!I21=0),"",TOTAL!I21/TOTAL!$C$6*'Vîrsta 3-4 ani'!$C$6)</f>
        <v>0.1803921568627451</v>
      </c>
      <c r="J21" s="246">
        <f>IF(OR(TOTAL!J21="",TOTAL!J21=0),"",TOTAL!J21/TOTAL!$C$6*'Vîrsta 3-4 ani'!$C$6)</f>
        <v>0.31764705882352945</v>
      </c>
      <c r="K21" s="246">
        <f>IF(OR(TOTAL!K21="",TOTAL!K21=0),"",TOTAL!K21/TOTAL!$C$6*'Vîrsta 3-4 ani'!$C$6)</f>
        <v>0.20588235294117646</v>
      </c>
      <c r="L21" s="246">
        <f>IF(OR(TOTAL!L21="",TOTAL!L21=0),"",TOTAL!L21/TOTAL!$C$6*'Vîrsta 3-4 ani'!$C$6)</f>
        <v>0.19215686274509802</v>
      </c>
      <c r="M21" s="246">
        <f>IF(OR(TOTAL!M21="",TOTAL!M21=0),"",TOTAL!M21/TOTAL!$C$6*'Vîrsta 3-4 ani'!$C$6)</f>
        <v>0.25882352941176473</v>
      </c>
      <c r="N21" s="246">
        <f>IF(OR(TOTAL!N21="",TOTAL!N21=0),"",TOTAL!N21/TOTAL!$C$6*'Vîrsta 3-4 ani'!$C$6)</f>
        <v>0.24313725490196081</v>
      </c>
      <c r="O21" s="246">
        <f>IF(OR(TOTAL!O21="",TOTAL!O21=0),"",TOTAL!O21/TOTAL!$C$6*'Vîrsta 3-4 ani'!$C$6)</f>
        <v>0.19411764705882353</v>
      </c>
      <c r="P21" s="246">
        <f>IF(OR(TOTAL!P21="",TOTAL!P21=0),"",TOTAL!P21/TOTAL!$C$6*'Vîrsta 3-4 ani'!$C$6)</f>
        <v>0.25294117647058822</v>
      </c>
      <c r="Q21" s="246">
        <f>IF(OR(TOTAL!Q21="",TOTAL!Q21=0),"",TOTAL!Q21/TOTAL!$C$6*'Vîrsta 3-4 ani'!$C$6)</f>
        <v>0.14313725490196078</v>
      </c>
      <c r="R21" s="246">
        <f>IF(OR(TOTAL!R21="",TOTAL!R21=0),"",TOTAL!R21/TOTAL!$C$6*'Vîrsta 3-4 ani'!$C$6)</f>
        <v>0.29019607843137252</v>
      </c>
      <c r="S21" s="246">
        <f>IF(OR(TOTAL!S21="",TOTAL!S21=0),"",TOTAL!S21/TOTAL!$C$6*'Vîrsta 3-4 ani'!$C$6)</f>
        <v>0.16862745098039214</v>
      </c>
      <c r="T21" s="246">
        <f>IF(OR(TOTAL!T21="",TOTAL!T21=0),"",TOTAL!T21/TOTAL!$C$6*'Vîrsta 3-4 ani'!$C$6)</f>
        <v>0.31764705882352945</v>
      </c>
      <c r="U21" s="246">
        <f>IF(OR(TOTAL!U21="",TOTAL!U21=0),"",TOTAL!U21/TOTAL!$C$6*'Vîrsta 3-4 ani'!$C$6)</f>
        <v>0.21568627450980396</v>
      </c>
      <c r="V21" s="246">
        <f>IF(OR(TOTAL!V21="",TOTAL!V21=0),"",TOTAL!V21/TOTAL!$C$6*'Vîrsta 3-4 ani'!$C$6)</f>
        <v>0.1803921568627451</v>
      </c>
      <c r="W21" s="246">
        <f>IF(OR(TOTAL!W21="",TOTAL!W21=0),"",TOTAL!W21/TOTAL!$C$6*'Vîrsta 3-4 ani'!$C$6)</f>
        <v>0.17254901960784313</v>
      </c>
      <c r="X21" s="246">
        <f>IF(OR(TOTAL!X21="",TOTAL!X21=0),"",TOTAL!X21/TOTAL!$C$6*'Vîrsta 3-4 ani'!$C$6)</f>
        <v>0.1764705882352941</v>
      </c>
      <c r="Y21" s="246" t="str">
        <f>IF(OR(TOTAL!Y21="",TOTAL!Y21=0),"",TOTAL!Y21/TOTAL!$C$6*'Vîrsta 3-4 ani'!$C$6)</f>
        <v/>
      </c>
      <c r="Z21" s="11">
        <f t="shared" si="0"/>
        <v>4.9509803921568629</v>
      </c>
      <c r="AA21" s="11">
        <f t="shared" si="2"/>
        <v>24.269511726259132</v>
      </c>
      <c r="AB21" s="11">
        <f t="shared" si="15"/>
        <v>20.386389850057672</v>
      </c>
      <c r="AC21" s="7">
        <v>16</v>
      </c>
      <c r="AD21" s="97">
        <f t="shared" si="11"/>
        <v>0.34656862745098044</v>
      </c>
      <c r="AE21" s="100">
        <v>1.7000000000000001E-2</v>
      </c>
      <c r="AF21" s="101">
        <f t="shared" si="12"/>
        <v>4.0772779700115343E-2</v>
      </c>
      <c r="AG21" s="100">
        <v>2E-3</v>
      </c>
      <c r="AH21" s="101">
        <f t="shared" si="13"/>
        <v>14.8820645905421</v>
      </c>
      <c r="AI21" s="100">
        <v>0.73</v>
      </c>
      <c r="AJ21" s="97">
        <f t="shared" si="14"/>
        <v>6.5236447520184555</v>
      </c>
      <c r="AK21" s="98">
        <v>0.32</v>
      </c>
      <c r="AL21" s="195"/>
      <c r="AM21" s="136"/>
      <c r="AN21" s="137"/>
      <c r="AO21" s="66"/>
    </row>
    <row r="22" spans="1:41" s="31" customFormat="1" ht="17" x14ac:dyDescent="0.2">
      <c r="A22" s="327"/>
      <c r="B22" s="57" t="s">
        <v>19</v>
      </c>
      <c r="C22" s="246">
        <f>IF(OR(TOTAL!C22="",TOTAL!C22=0),"",TOTAL!C22/TOTAL!$C$6*'Vîrsta 3-4 ani'!$C$6)</f>
        <v>0.2</v>
      </c>
      <c r="D22" s="246">
        <f>IF(OR(TOTAL!D22="",TOTAL!D22=0),"",TOTAL!D22/TOTAL!$C$6*'Vîrsta 3-4 ani'!$C$6)</f>
        <v>0.2</v>
      </c>
      <c r="E22" s="246">
        <f>IF(OR(TOTAL!E22="",TOTAL!E22=0),"",TOTAL!E22/TOTAL!$C$6*'Vîrsta 3-4 ani'!$C$6)</f>
        <v>0.40784313725490196</v>
      </c>
      <c r="F22" s="246">
        <f>IF(OR(TOTAL!F22="",TOTAL!F22=0),"",TOTAL!F22/TOTAL!$C$6*'Vîrsta 3-4 ani'!$C$6)</f>
        <v>0.17254901960784313</v>
      </c>
      <c r="G22" s="246">
        <f>IF(OR(TOTAL!G22="",TOTAL!G22=0),"",TOTAL!G22/TOTAL!$C$6*'Vîrsta 3-4 ani'!$C$6)</f>
        <v>8.6274509803921567E-2</v>
      </c>
      <c r="H22" s="246">
        <f>IF(OR(TOTAL!H22="",TOTAL!H22=0),"",TOTAL!H22/TOTAL!$C$6*'Vîrsta 3-4 ani'!$C$6)</f>
        <v>0.26470588235294124</v>
      </c>
      <c r="I22" s="246" t="str">
        <f>IF(OR(TOTAL!I22="",TOTAL!I22=0),"",TOTAL!I22/TOTAL!$C$6*'Vîrsta 3-4 ani'!$C$6)</f>
        <v/>
      </c>
      <c r="J22" s="246">
        <f>IF(OR(TOTAL!J22="",TOTAL!J22=0),"",TOTAL!J22/TOTAL!$C$6*'Vîrsta 3-4 ani'!$C$6)</f>
        <v>0.5607843137254902</v>
      </c>
      <c r="K22" s="246">
        <f>IF(OR(TOTAL!K22="",TOTAL!K22=0),"",TOTAL!K22/TOTAL!$C$6*'Vîrsta 3-4 ani'!$C$6)</f>
        <v>0.20588235294117646</v>
      </c>
      <c r="L22" s="246">
        <f>IF(OR(TOTAL!L22="",TOTAL!L22=0),"",TOTAL!L22/TOTAL!$C$6*'Vîrsta 3-4 ani'!$C$6)</f>
        <v>0.19215686274509802</v>
      </c>
      <c r="M22" s="246">
        <f>IF(OR(TOTAL!M22="",TOTAL!M22=0),"",TOTAL!M22/TOTAL!$C$6*'Vîrsta 3-4 ani'!$C$6)</f>
        <v>0.48039215686274511</v>
      </c>
      <c r="N22" s="246">
        <f>IF(OR(TOTAL!N22="",TOTAL!N22=0),"",TOTAL!N22/TOTAL!$C$6*'Vîrsta 3-4 ani'!$C$6)</f>
        <v>0.1803921568627451</v>
      </c>
      <c r="O22" s="246">
        <f>IF(OR(TOTAL!O22="",TOTAL!O22=0),"",TOTAL!O22/TOTAL!$C$6*'Vîrsta 3-4 ani'!$C$6)</f>
        <v>0.3529411764705882</v>
      </c>
      <c r="P22" s="246">
        <f>IF(OR(TOTAL!P22="",TOTAL!P22=0),"",TOTAL!P22/TOTAL!$C$6*'Vîrsta 3-4 ani'!$C$6)</f>
        <v>0.16470588235294115</v>
      </c>
      <c r="Q22" s="246">
        <f>IF(OR(TOTAL!Q22="",TOTAL!Q22=0),"",TOTAL!Q22/TOTAL!$C$6*'Vîrsta 3-4 ani'!$C$6)</f>
        <v>8.431372549019607E-2</v>
      </c>
      <c r="R22" s="246">
        <f>IF(OR(TOTAL!R22="",TOTAL!R22=0),"",TOTAL!R22/TOTAL!$C$6*'Vîrsta 3-4 ani'!$C$6)</f>
        <v>0.21568627450980396</v>
      </c>
      <c r="S22" s="246">
        <f>IF(OR(TOTAL!S22="",TOTAL!S22=0),"",TOTAL!S22/TOTAL!$C$6*'Vîrsta 3-4 ani'!$C$6)</f>
        <v>0.20980392156862746</v>
      </c>
      <c r="T22" s="246">
        <f>IF(OR(TOTAL!T22="",TOTAL!T22=0),"",TOTAL!T22/TOTAL!$C$6*'Vîrsta 3-4 ani'!$C$6)</f>
        <v>0.5607843137254902</v>
      </c>
      <c r="U22" s="246">
        <f>IF(OR(TOTAL!U22="",TOTAL!U22=0),"",TOTAL!U22/TOTAL!$C$6*'Vîrsta 3-4 ani'!$C$6)</f>
        <v>0.51764705882352946</v>
      </c>
      <c r="V22" s="246">
        <f>IF(OR(TOTAL!V22="",TOTAL!V22=0),"",TOTAL!V22/TOTAL!$C$6*'Vîrsta 3-4 ani'!$C$6)</f>
        <v>0.27843137254901962</v>
      </c>
      <c r="W22" s="246">
        <f>IF(OR(TOTAL!W22="",TOTAL!W22=0),"",TOTAL!W22/TOTAL!$C$6*'Vîrsta 3-4 ani'!$C$6)</f>
        <v>0.64705882352941169</v>
      </c>
      <c r="X22" s="246">
        <f>IF(OR(TOTAL!X22="",TOTAL!X22=0),"",TOTAL!X22/TOTAL!$C$6*'Vîrsta 3-4 ani'!$C$6)</f>
        <v>0.2196078431372549</v>
      </c>
      <c r="Y22" s="246" t="str">
        <f>IF(OR(TOTAL!Y22="",TOTAL!Y22=0),"",TOTAL!Y22/TOTAL!$C$6*'Vîrsta 3-4 ani'!$C$6)</f>
        <v/>
      </c>
      <c r="Z22" s="11">
        <f t="shared" si="0"/>
        <v>6.2019607843137257</v>
      </c>
      <c r="AA22" s="11">
        <f t="shared" si="2"/>
        <v>30.401768550557478</v>
      </c>
      <c r="AB22" s="11">
        <f t="shared" si="15"/>
        <v>24.321414840445982</v>
      </c>
      <c r="AC22" s="7">
        <v>20</v>
      </c>
      <c r="AD22" s="97">
        <f t="shared" si="11"/>
        <v>0.31617839292579775</v>
      </c>
      <c r="AE22" s="100">
        <v>1.2999999999999999E-2</v>
      </c>
      <c r="AF22" s="101">
        <f t="shared" si="12"/>
        <v>2.4321414840445983E-2</v>
      </c>
      <c r="AG22" s="100">
        <v>1E-3</v>
      </c>
      <c r="AH22" s="101">
        <f t="shared" si="13"/>
        <v>1.7024990388312189</v>
      </c>
      <c r="AI22" s="100">
        <v>7.0000000000000007E-2</v>
      </c>
      <c r="AJ22" s="97">
        <f t="shared" si="14"/>
        <v>9.9717800845828517</v>
      </c>
      <c r="AK22" s="98">
        <v>0.41</v>
      </c>
      <c r="AL22" s="195"/>
      <c r="AM22" s="136"/>
      <c r="AN22" s="137"/>
      <c r="AO22" s="66"/>
    </row>
    <row r="23" spans="1:41" s="31" customFormat="1" ht="17" x14ac:dyDescent="0.2">
      <c r="A23" s="327"/>
      <c r="B23" s="57" t="s">
        <v>20</v>
      </c>
      <c r="C23" s="246" t="str">
        <f>IF(OR(TOTAL!C23="",TOTAL!C23=0),"",TOTAL!C23/TOTAL!$C$6*'Vîrsta 3-4 ani'!$C$6)</f>
        <v/>
      </c>
      <c r="D23" s="246" t="str">
        <f>IF(OR(TOTAL!D23="",TOTAL!D23=0),"",TOTAL!D23/TOTAL!$C$6*'Vîrsta 3-4 ani'!$C$6)</f>
        <v/>
      </c>
      <c r="E23" s="246" t="str">
        <f>IF(OR(TOTAL!E23="",TOTAL!E23=0),"",TOTAL!E23/TOTAL!$C$6*'Vîrsta 3-4 ani'!$C$6)</f>
        <v/>
      </c>
      <c r="F23" s="246" t="str">
        <f>IF(OR(TOTAL!F23="",TOTAL!F23=0),"",TOTAL!F23/TOTAL!$C$6*'Vîrsta 3-4 ani'!$C$6)</f>
        <v/>
      </c>
      <c r="G23" s="246" t="str">
        <f>IF(OR(TOTAL!G23="",TOTAL!G23=0),"",TOTAL!G23/TOTAL!$C$6*'Vîrsta 3-4 ani'!$C$6)</f>
        <v/>
      </c>
      <c r="H23" s="246" t="str">
        <f>IF(OR(TOTAL!H23="",TOTAL!H23=0),"",TOTAL!H23/TOTAL!$C$6*'Vîrsta 3-4 ani'!$C$6)</f>
        <v/>
      </c>
      <c r="I23" s="246" t="str">
        <f>IF(OR(TOTAL!I23="",TOTAL!I23=0),"",TOTAL!I23/TOTAL!$C$6*'Vîrsta 3-4 ani'!$C$6)</f>
        <v/>
      </c>
      <c r="J23" s="246" t="str">
        <f>IF(OR(TOTAL!J23="",TOTAL!J23=0),"",TOTAL!J23/TOTAL!$C$6*'Vîrsta 3-4 ani'!$C$6)</f>
        <v/>
      </c>
      <c r="K23" s="246" t="str">
        <f>IF(OR(TOTAL!K23="",TOTAL!K23=0),"",TOTAL!K23/TOTAL!$C$6*'Vîrsta 3-4 ani'!$C$6)</f>
        <v/>
      </c>
      <c r="L23" s="246" t="str">
        <f>IF(OR(TOTAL!L23="",TOTAL!L23=0),"",TOTAL!L23/TOTAL!$C$6*'Vîrsta 3-4 ani'!$C$6)</f>
        <v/>
      </c>
      <c r="M23" s="246" t="str">
        <f>IF(OR(TOTAL!M23="",TOTAL!M23=0),"",TOTAL!M23/TOTAL!$C$6*'Vîrsta 3-4 ani'!$C$6)</f>
        <v/>
      </c>
      <c r="N23" s="246" t="str">
        <f>IF(OR(TOTAL!N23="",TOTAL!N23=0),"",TOTAL!N23/TOTAL!$C$6*'Vîrsta 3-4 ani'!$C$6)</f>
        <v/>
      </c>
      <c r="O23" s="246" t="str">
        <f>IF(OR(TOTAL!O23="",TOTAL!O23=0),"",TOTAL!O23/TOTAL!$C$6*'Vîrsta 3-4 ani'!$C$6)</f>
        <v/>
      </c>
      <c r="P23" s="246" t="str">
        <f>IF(OR(TOTAL!P23="",TOTAL!P23=0),"",TOTAL!P23/TOTAL!$C$6*'Vîrsta 3-4 ani'!$C$6)</f>
        <v/>
      </c>
      <c r="Q23" s="246" t="str">
        <f>IF(OR(TOTAL!Q23="",TOTAL!Q23=0),"",TOTAL!Q23/TOTAL!$C$6*'Vîrsta 3-4 ani'!$C$6)</f>
        <v/>
      </c>
      <c r="R23" s="246" t="str">
        <f>IF(OR(TOTAL!R23="",TOTAL!R23=0),"",TOTAL!R23/TOTAL!$C$6*'Vîrsta 3-4 ani'!$C$6)</f>
        <v/>
      </c>
      <c r="S23" s="246" t="str">
        <f>IF(OR(TOTAL!S23="",TOTAL!S23=0),"",TOTAL!S23/TOTAL!$C$6*'Vîrsta 3-4 ani'!$C$6)</f>
        <v/>
      </c>
      <c r="T23" s="246" t="str">
        <f>IF(OR(TOTAL!T23="",TOTAL!T23=0),"",TOTAL!T23/TOTAL!$C$6*'Vîrsta 3-4 ani'!$C$6)</f>
        <v/>
      </c>
      <c r="U23" s="246" t="str">
        <f>IF(OR(TOTAL!U23="",TOTAL!U23=0),"",TOTAL!U23/TOTAL!$C$6*'Vîrsta 3-4 ani'!$C$6)</f>
        <v/>
      </c>
      <c r="V23" s="246" t="str">
        <f>IF(OR(TOTAL!V23="",TOTAL!V23=0),"",TOTAL!V23/TOTAL!$C$6*'Vîrsta 3-4 ani'!$C$6)</f>
        <v/>
      </c>
      <c r="W23" s="246">
        <f>IF(OR(TOTAL!W23="",TOTAL!W23=0),"",TOTAL!W23/TOTAL!$C$6*'Vîrsta 3-4 ani'!$C$6)</f>
        <v>0.43137254901960792</v>
      </c>
      <c r="X23" s="246" t="str">
        <f>IF(OR(TOTAL!X23="",TOTAL!X23=0),"",TOTAL!X23/TOTAL!$C$6*'Vîrsta 3-4 ani'!$C$6)</f>
        <v/>
      </c>
      <c r="Y23" s="246" t="str">
        <f>IF(OR(TOTAL!Y23="",TOTAL!Y23=0),"",TOTAL!Y23/TOTAL!$C$6*'Vîrsta 3-4 ani'!$C$6)</f>
        <v/>
      </c>
      <c r="Z23" s="11">
        <f t="shared" si="0"/>
        <v>0.43137254901960792</v>
      </c>
      <c r="AA23" s="11">
        <f t="shared" si="2"/>
        <v>2.1145713187235682</v>
      </c>
      <c r="AB23" s="11">
        <f t="shared" si="15"/>
        <v>1.9665513264129184</v>
      </c>
      <c r="AC23" s="7">
        <v>7</v>
      </c>
      <c r="AD23" s="97">
        <f t="shared" si="11"/>
        <v>1.5732410611303347E-2</v>
      </c>
      <c r="AE23" s="100">
        <v>8.0000000000000002E-3</v>
      </c>
      <c r="AF23" s="101">
        <f t="shared" si="12"/>
        <v>0</v>
      </c>
      <c r="AG23" s="100"/>
      <c r="AH23" s="101">
        <f t="shared" si="13"/>
        <v>5.8996539792387552E-2</v>
      </c>
      <c r="AI23" s="100">
        <v>0.03</v>
      </c>
      <c r="AJ23" s="97">
        <f t="shared" si="14"/>
        <v>0.23598615916955021</v>
      </c>
      <c r="AK23" s="98">
        <v>0.12</v>
      </c>
      <c r="AL23" s="195"/>
      <c r="AM23" s="136"/>
      <c r="AN23" s="137"/>
      <c r="AO23" s="66"/>
    </row>
    <row r="24" spans="1:41" s="31" customFormat="1" ht="17" x14ac:dyDescent="0.2">
      <c r="A24" s="327"/>
      <c r="B24" s="57" t="s">
        <v>21</v>
      </c>
      <c r="C24" s="246" t="str">
        <f>IF(OR(TOTAL!C24="",TOTAL!C24=0),"",TOTAL!C24/TOTAL!$C$6*'Vîrsta 3-4 ani'!$C$6)</f>
        <v/>
      </c>
      <c r="D24" s="246" t="str">
        <f>IF(OR(TOTAL!D24="",TOTAL!D24=0),"",TOTAL!D24/TOTAL!$C$6*'Vîrsta 3-4 ani'!$C$6)</f>
        <v/>
      </c>
      <c r="E24" s="246">
        <f>IF(OR(TOTAL!E24="",TOTAL!E24=0),"",TOTAL!E24/TOTAL!$C$6*'Vîrsta 3-4 ani'!$C$6)</f>
        <v>0.61176470588235299</v>
      </c>
      <c r="F24" s="246" t="str">
        <f>IF(OR(TOTAL!F24="",TOTAL!F24=0),"",TOTAL!F24/TOTAL!$C$6*'Vîrsta 3-4 ani'!$C$6)</f>
        <v/>
      </c>
      <c r="G24" s="246">
        <f>IF(OR(TOTAL!G24="",TOTAL!G24=0),"",TOTAL!G24/TOTAL!$C$6*'Vîrsta 3-4 ani'!$C$6)</f>
        <v>0.34509803921568627</v>
      </c>
      <c r="H24" s="246" t="str">
        <f>IF(OR(TOTAL!H24="",TOTAL!H24=0),"",TOTAL!H24/TOTAL!$C$6*'Vîrsta 3-4 ani'!$C$6)</f>
        <v/>
      </c>
      <c r="I24" s="246" t="str">
        <f>IF(OR(TOTAL!I24="",TOTAL!I24=0),"",TOTAL!I24/TOTAL!$C$6*'Vîrsta 3-4 ani'!$C$6)</f>
        <v/>
      </c>
      <c r="J24" s="246">
        <f>IF(OR(TOTAL!J24="",TOTAL!J24=0),"",TOTAL!J24/TOTAL!$C$6*'Vîrsta 3-4 ani'!$C$6)</f>
        <v>0.43137254901960792</v>
      </c>
      <c r="K24" s="246">
        <f>IF(OR(TOTAL!K24="",TOTAL!K24=0),"",TOTAL!K24/TOTAL!$C$6*'Vîrsta 3-4 ani'!$C$6)</f>
        <v>1.0705882352941176</v>
      </c>
      <c r="L24" s="246">
        <f>IF(OR(TOTAL!L24="",TOTAL!L24=0),"",TOTAL!L24/TOTAL!$C$6*'Vîrsta 3-4 ani'!$C$6)</f>
        <v>0.48235294117647054</v>
      </c>
      <c r="M24" s="246" t="str">
        <f>IF(OR(TOTAL!M24="",TOTAL!M24=0),"",TOTAL!M24/TOTAL!$C$6*'Vîrsta 3-4 ani'!$C$6)</f>
        <v/>
      </c>
      <c r="N24" s="246" t="str">
        <f>IF(OR(TOTAL!N24="",TOTAL!N24=0),"",TOTAL!N24/TOTAL!$C$6*'Vîrsta 3-4 ani'!$C$6)</f>
        <v/>
      </c>
      <c r="O24" s="246">
        <f>IF(OR(TOTAL!O24="",TOTAL!O24=0),"",TOTAL!O24/TOTAL!$C$6*'Vîrsta 3-4 ani'!$C$6)</f>
        <v>4.4156862745098042</v>
      </c>
      <c r="P24" s="246" t="str">
        <f>IF(OR(TOTAL!P24="",TOTAL!P24=0),"",TOTAL!P24/TOTAL!$C$6*'Vîrsta 3-4 ani'!$C$6)</f>
        <v/>
      </c>
      <c r="Q24" s="246">
        <f>IF(OR(TOTAL!Q24="",TOTAL!Q24=0),"",TOTAL!Q24/TOTAL!$C$6*'Vîrsta 3-4 ani'!$C$6)</f>
        <v>0.42156862745098034</v>
      </c>
      <c r="R24" s="246" t="str">
        <f>IF(OR(TOTAL!R24="",TOTAL!R24=0),"",TOTAL!R24/TOTAL!$C$6*'Vîrsta 3-4 ani'!$C$6)</f>
        <v/>
      </c>
      <c r="S24" s="246" t="str">
        <f>IF(OR(TOTAL!S24="",TOTAL!S24=0),"",TOTAL!S24/TOTAL!$C$6*'Vîrsta 3-4 ani'!$C$6)</f>
        <v/>
      </c>
      <c r="T24" s="246">
        <f>IF(OR(TOTAL!T24="",TOTAL!T24=0),"",TOTAL!T24/TOTAL!$C$6*'Vîrsta 3-4 ani'!$C$6)</f>
        <v>0.43137254901960792</v>
      </c>
      <c r="U24" s="246">
        <f>IF(OR(TOTAL!U24="",TOTAL!U24=0),"",TOTAL!U24/TOTAL!$C$6*'Vîrsta 3-4 ani'!$C$6)</f>
        <v>1.1215686274509804</v>
      </c>
      <c r="V24" s="246">
        <f>IF(OR(TOTAL!V24="",TOTAL!V24=0),"",TOTAL!V24/TOTAL!$C$6*'Vîrsta 3-4 ani'!$C$6)</f>
        <v>0.39215686274509803</v>
      </c>
      <c r="W24" s="246" t="str">
        <f>IF(OR(TOTAL!W24="",TOTAL!W24=0),"",TOTAL!W24/TOTAL!$C$6*'Vîrsta 3-4 ani'!$C$6)</f>
        <v/>
      </c>
      <c r="X24" s="246" t="str">
        <f>IF(OR(TOTAL!X24="",TOTAL!X24=0),"",TOTAL!X24/TOTAL!$C$6*'Vîrsta 3-4 ani'!$C$6)</f>
        <v/>
      </c>
      <c r="Y24" s="246" t="str">
        <f>IF(OR(TOTAL!Y24="",TOTAL!Y24=0),"",TOTAL!Y24/TOTAL!$C$6*'Vîrsta 3-4 ani'!$C$6)</f>
        <v/>
      </c>
      <c r="Z24" s="11">
        <f t="shared" si="0"/>
        <v>9.7235294117647069</v>
      </c>
      <c r="AA24" s="11">
        <f t="shared" si="2"/>
        <v>47.664359861591699</v>
      </c>
      <c r="AB24" s="11">
        <f t="shared" si="15"/>
        <v>38.131487889273359</v>
      </c>
      <c r="AC24" s="7">
        <v>20</v>
      </c>
      <c r="AD24" s="97">
        <f t="shared" si="11"/>
        <v>0.64823529411764713</v>
      </c>
      <c r="AE24" s="100">
        <v>1.7000000000000001E-2</v>
      </c>
      <c r="AF24" s="101">
        <f t="shared" si="12"/>
        <v>0</v>
      </c>
      <c r="AG24" s="100"/>
      <c r="AH24" s="101">
        <f t="shared" si="13"/>
        <v>4.1182006920415226</v>
      </c>
      <c r="AI24" s="100">
        <v>0.108</v>
      </c>
      <c r="AJ24" s="97">
        <f t="shared" si="14"/>
        <v>16.396539792387543</v>
      </c>
      <c r="AK24" s="98">
        <v>0.43</v>
      </c>
      <c r="AL24" s="195"/>
      <c r="AM24" s="136"/>
      <c r="AN24" s="137"/>
      <c r="AO24" s="66"/>
    </row>
    <row r="25" spans="1:41" s="31" customFormat="1" ht="17" x14ac:dyDescent="0.2">
      <c r="A25" s="327"/>
      <c r="B25" s="57" t="s">
        <v>79</v>
      </c>
      <c r="C25" s="246" t="str">
        <f>IF(OR(TOTAL!C25="",TOTAL!C25=0),"",TOTAL!C25/TOTAL!$C$6*'Vîrsta 3-4 ani'!$C$6)</f>
        <v/>
      </c>
      <c r="D25" s="246">
        <f>IF(OR(TOTAL!D25="",TOTAL!D25=0),"",TOTAL!D25/TOTAL!$C$6*'Vîrsta 3-4 ani'!$C$6)</f>
        <v>0.39803921568627448</v>
      </c>
      <c r="E25" s="246" t="str">
        <f>IF(OR(TOTAL!E25="",TOTAL!E25=0),"",TOTAL!E25/TOTAL!$C$6*'Vîrsta 3-4 ani'!$C$6)</f>
        <v/>
      </c>
      <c r="F25" s="246" t="str">
        <f>IF(OR(TOTAL!F25="",TOTAL!F25=0),"",TOTAL!F25/TOTAL!$C$6*'Vîrsta 3-4 ani'!$C$6)</f>
        <v/>
      </c>
      <c r="G25" s="246" t="str">
        <f>IF(OR(TOTAL!G25="",TOTAL!G25=0),"",TOTAL!G25/TOTAL!$C$6*'Vîrsta 3-4 ani'!$C$6)</f>
        <v/>
      </c>
      <c r="H25" s="246" t="str">
        <f>IF(OR(TOTAL!H25="",TOTAL!H25=0),"",TOTAL!H25/TOTAL!$C$6*'Vîrsta 3-4 ani'!$C$6)</f>
        <v/>
      </c>
      <c r="I25" s="246">
        <f>IF(OR(TOTAL!I25="",TOTAL!I25=0),"",TOTAL!I25/TOTAL!$C$6*'Vîrsta 3-4 ani'!$C$6)</f>
        <v>9.8039215686274508E-2</v>
      </c>
      <c r="J25" s="246">
        <f>IF(OR(TOTAL!J25="",TOTAL!J25=0),"",TOTAL!J25/TOTAL!$C$6*'Vîrsta 3-4 ani'!$C$6)</f>
        <v>0.39215686274509803</v>
      </c>
      <c r="K25" s="246">
        <f>IF(OR(TOTAL!K25="",TOTAL!K25=0),"",TOTAL!K25/TOTAL!$C$6*'Vîrsta 3-4 ani'!$C$6)</f>
        <v>9.8039215686274508E-2</v>
      </c>
      <c r="L25" s="246">
        <f>IF(OR(TOTAL!L25="",TOTAL!L25=0),"",TOTAL!L25/TOTAL!$C$6*'Vîrsta 3-4 ani'!$C$6)</f>
        <v>7.8431372549019607E-2</v>
      </c>
      <c r="M25" s="246">
        <f>IF(OR(TOTAL!M25="",TOTAL!M25=0),"",TOTAL!M25/TOTAL!$C$6*'Vîrsta 3-4 ani'!$C$6)</f>
        <v>9.8039215686274508E-2</v>
      </c>
      <c r="N25" s="246">
        <f>IF(OR(TOTAL!N25="",TOTAL!N25=0),"",TOTAL!N25/TOTAL!$C$6*'Vîrsta 3-4 ani'!$C$6)</f>
        <v>9.8039215686274508E-2</v>
      </c>
      <c r="O25" s="246" t="str">
        <f>IF(OR(TOTAL!O25="",TOTAL!O25=0),"",TOTAL!O25/TOTAL!$C$6*'Vîrsta 3-4 ani'!$C$6)</f>
        <v/>
      </c>
      <c r="P25" s="246" t="str">
        <f>IF(OR(TOTAL!P25="",TOTAL!P25=0),"",TOTAL!P25/TOTAL!$C$6*'Vîrsta 3-4 ani'!$C$6)</f>
        <v/>
      </c>
      <c r="Q25" s="246">
        <f>IF(OR(TOTAL!Q25="",TOTAL!Q25=0),"",TOTAL!Q25/TOTAL!$C$6*'Vîrsta 3-4 ani'!$C$6)</f>
        <v>9.8039215686274508E-2</v>
      </c>
      <c r="R25" s="246">
        <f>IF(OR(TOTAL!R25="",TOTAL!R25=0),"",TOTAL!R25/TOTAL!$C$6*'Vîrsta 3-4 ani'!$C$6)</f>
        <v>0.39215686274509803</v>
      </c>
      <c r="S25" s="246">
        <f>IF(OR(TOTAL!S25="",TOTAL!S25=0),"",TOTAL!S25/TOTAL!$C$6*'Vîrsta 3-4 ani'!$C$6)</f>
        <v>0.43137254901960792</v>
      </c>
      <c r="T25" s="246">
        <f>IF(OR(TOTAL!T25="",TOTAL!T25=0),"",TOTAL!T25/TOTAL!$C$6*'Vîrsta 3-4 ani'!$C$6)</f>
        <v>9.8039215686274508E-2</v>
      </c>
      <c r="U25" s="246">
        <f>IF(OR(TOTAL!U25="",TOTAL!U25=0),"",TOTAL!U25/TOTAL!$C$6*'Vîrsta 3-4 ani'!$C$6)</f>
        <v>8.6274509803921567E-2</v>
      </c>
      <c r="V25" s="246">
        <f>IF(OR(TOTAL!V25="",TOTAL!V25=0),"",TOTAL!V25/TOTAL!$C$6*'Vîrsta 3-4 ani'!$C$6)</f>
        <v>9.0196078431372548E-2</v>
      </c>
      <c r="W25" s="246">
        <f>IF(OR(TOTAL!W25="",TOTAL!W25=0),"",TOTAL!W25/TOTAL!$C$6*'Vîrsta 3-4 ani'!$C$6)</f>
        <v>9.8039215686274508E-2</v>
      </c>
      <c r="X25" s="246" t="str">
        <f>IF(OR(TOTAL!X25="",TOTAL!X25=0),"",TOTAL!X25/TOTAL!$C$6*'Vîrsta 3-4 ani'!$C$6)</f>
        <v/>
      </c>
      <c r="Y25" s="246" t="str">
        <f>IF(OR(TOTAL!Y25="",TOTAL!Y25=0),"",TOTAL!Y25/TOTAL!$C$6*'Vîrsta 3-4 ani'!$C$6)</f>
        <v/>
      </c>
      <c r="Z25" s="11">
        <f t="shared" si="0"/>
        <v>2.5549019607843144</v>
      </c>
      <c r="AA25" s="11">
        <f t="shared" si="2"/>
        <v>12.524029219530954</v>
      </c>
      <c r="AB25" s="11">
        <f t="shared" si="15"/>
        <v>11.897827758554406</v>
      </c>
      <c r="AC25" s="7">
        <v>5</v>
      </c>
      <c r="AD25" s="97">
        <f t="shared" si="11"/>
        <v>7.1386966551326439E-2</v>
      </c>
      <c r="AE25" s="100">
        <v>6.0000000000000001E-3</v>
      </c>
      <c r="AF25" s="101">
        <f t="shared" si="12"/>
        <v>0</v>
      </c>
      <c r="AG25" s="100"/>
      <c r="AH25" s="101">
        <f t="shared" si="13"/>
        <v>0.49970876585928509</v>
      </c>
      <c r="AI25" s="100">
        <v>4.2000000000000003E-2</v>
      </c>
      <c r="AJ25" s="97">
        <f t="shared" si="14"/>
        <v>2.1416089965397931</v>
      </c>
      <c r="AK25" s="98">
        <v>0.18</v>
      </c>
      <c r="AL25" s="195"/>
      <c r="AM25" s="136"/>
      <c r="AN25" s="137"/>
      <c r="AO25" s="66"/>
    </row>
    <row r="26" spans="1:41" s="31" customFormat="1" ht="17" x14ac:dyDescent="0.2">
      <c r="A26" s="327"/>
      <c r="B26" s="57" t="s">
        <v>22</v>
      </c>
      <c r="C26" s="246" t="str">
        <f>IF(OR(TOTAL!C26="",TOTAL!C26=0),"",TOTAL!C26/TOTAL!$C$6*'Vîrsta 3-4 ani'!$C$6)</f>
        <v/>
      </c>
      <c r="D26" s="246" t="str">
        <f>IF(OR(TOTAL!D26="",TOTAL!D26=0),"",TOTAL!D26/TOTAL!$C$6*'Vîrsta 3-4 ani'!$C$6)</f>
        <v/>
      </c>
      <c r="E26" s="246" t="str">
        <f>IF(OR(TOTAL!E26="",TOTAL!E26=0),"",TOTAL!E26/TOTAL!$C$6*'Vîrsta 3-4 ani'!$C$6)</f>
        <v/>
      </c>
      <c r="F26" s="246">
        <f>IF(OR(TOTAL!F26="",TOTAL!F26=0),"",TOTAL!F26/TOTAL!$C$6*'Vîrsta 3-4 ani'!$C$6)</f>
        <v>0.78431372549019607</v>
      </c>
      <c r="G26" s="246" t="str">
        <f>IF(OR(TOTAL!G26="",TOTAL!G26=0),"",TOTAL!G26/TOTAL!$C$6*'Vîrsta 3-4 ani'!$C$6)</f>
        <v/>
      </c>
      <c r="H26" s="246" t="str">
        <f>IF(OR(TOTAL!H26="",TOTAL!H26=0),"",TOTAL!H26/TOTAL!$C$6*'Vîrsta 3-4 ani'!$C$6)</f>
        <v/>
      </c>
      <c r="I26" s="246" t="str">
        <f>IF(OR(TOTAL!I26="",TOTAL!I26=0),"",TOTAL!I26/TOTAL!$C$6*'Vîrsta 3-4 ani'!$C$6)</f>
        <v/>
      </c>
      <c r="J26" s="246" t="str">
        <f>IF(OR(TOTAL!J26="",TOTAL!J26=0),"",TOTAL!J26/TOTAL!$C$6*'Vîrsta 3-4 ani'!$C$6)</f>
        <v/>
      </c>
      <c r="K26" s="246" t="str">
        <f>IF(OR(TOTAL!K26="",TOTAL!K26=0),"",TOTAL!K26/TOTAL!$C$6*'Vîrsta 3-4 ani'!$C$6)</f>
        <v/>
      </c>
      <c r="L26" s="246" t="str">
        <f>IF(OR(TOTAL!L26="",TOTAL!L26=0),"",TOTAL!L26/TOTAL!$C$6*'Vîrsta 3-4 ani'!$C$6)</f>
        <v/>
      </c>
      <c r="M26" s="246" t="str">
        <f>IF(OR(TOTAL!M26="",TOTAL!M26=0),"",TOTAL!M26/TOTAL!$C$6*'Vîrsta 3-4 ani'!$C$6)</f>
        <v/>
      </c>
      <c r="N26" s="246">
        <f>IF(OR(TOTAL!N26="",TOTAL!N26=0),"",TOTAL!N26/TOTAL!$C$6*'Vîrsta 3-4 ani'!$C$6)</f>
        <v>0.49019607843137253</v>
      </c>
      <c r="O26" s="246" t="str">
        <f>IF(OR(TOTAL!O26="",TOTAL!O26=0),"",TOTAL!O26/TOTAL!$C$6*'Vîrsta 3-4 ani'!$C$6)</f>
        <v/>
      </c>
      <c r="P26" s="246">
        <f>IF(OR(TOTAL!P26="",TOTAL!P26=0),"",TOTAL!P26/TOTAL!$C$6*'Vîrsta 3-4 ani'!$C$6)</f>
        <v>0.78431372549019607</v>
      </c>
      <c r="Q26" s="246" t="str">
        <f>IF(OR(TOTAL!Q26="",TOTAL!Q26=0),"",TOTAL!Q26/TOTAL!$C$6*'Vîrsta 3-4 ani'!$C$6)</f>
        <v/>
      </c>
      <c r="R26" s="246" t="str">
        <f>IF(OR(TOTAL!R26="",TOTAL!R26=0),"",TOTAL!R26/TOTAL!$C$6*'Vîrsta 3-4 ani'!$C$6)</f>
        <v/>
      </c>
      <c r="S26" s="246" t="str">
        <f>IF(OR(TOTAL!S26="",TOTAL!S26=0),"",TOTAL!S26/TOTAL!$C$6*'Vîrsta 3-4 ani'!$C$6)</f>
        <v/>
      </c>
      <c r="T26" s="246" t="str">
        <f>IF(OR(TOTAL!T26="",TOTAL!T26=0),"",TOTAL!T26/TOTAL!$C$6*'Vîrsta 3-4 ani'!$C$6)</f>
        <v/>
      </c>
      <c r="U26" s="246" t="str">
        <f>IF(OR(TOTAL!U26="",TOTAL!U26=0),"",TOTAL!U26/TOTAL!$C$6*'Vîrsta 3-4 ani'!$C$6)</f>
        <v/>
      </c>
      <c r="V26" s="246" t="str">
        <f>IF(OR(TOTAL!V26="",TOTAL!V26=0),"",TOTAL!V26/TOTAL!$C$6*'Vîrsta 3-4 ani'!$C$6)</f>
        <v/>
      </c>
      <c r="W26" s="246" t="str">
        <f>IF(OR(TOTAL!W26="",TOTAL!W26=0),"",TOTAL!W26/TOTAL!$C$6*'Vîrsta 3-4 ani'!$C$6)</f>
        <v/>
      </c>
      <c r="X26" s="246" t="str">
        <f>IF(OR(TOTAL!X26="",TOTAL!X26=0),"",TOTAL!X26/TOTAL!$C$6*'Vîrsta 3-4 ani'!$C$6)</f>
        <v/>
      </c>
      <c r="Y26" s="246" t="str">
        <f>IF(OR(TOTAL!Y26="",TOTAL!Y26=0),"",TOTAL!Y26/TOTAL!$C$6*'Vîrsta 3-4 ani'!$C$6)</f>
        <v/>
      </c>
      <c r="Z26" s="11">
        <f t="shared" si="0"/>
        <v>2.0588235294117645</v>
      </c>
      <c r="AA26" s="11">
        <f t="shared" si="2"/>
        <v>10.092272202998846</v>
      </c>
      <c r="AB26" s="11">
        <f t="shared" si="15"/>
        <v>7.2664359861591681</v>
      </c>
      <c r="AC26" s="7">
        <v>28</v>
      </c>
      <c r="AD26" s="97">
        <f t="shared" si="11"/>
        <v>0.14532871972318337</v>
      </c>
      <c r="AE26" s="100">
        <v>0.02</v>
      </c>
      <c r="AF26" s="101">
        <f t="shared" si="12"/>
        <v>0</v>
      </c>
      <c r="AG26" s="100"/>
      <c r="AH26" s="101">
        <f t="shared" si="13"/>
        <v>0.43598615916955008</v>
      </c>
      <c r="AI26" s="100">
        <v>0.06</v>
      </c>
      <c r="AJ26" s="97">
        <f t="shared" si="14"/>
        <v>2.4705882352941173</v>
      </c>
      <c r="AK26" s="98">
        <v>0.34</v>
      </c>
      <c r="AL26" s="195"/>
      <c r="AM26" s="136"/>
      <c r="AN26" s="137"/>
      <c r="AO26" s="66"/>
    </row>
    <row r="27" spans="1:41" s="31" customFormat="1" ht="17" x14ac:dyDescent="0.2">
      <c r="A27" s="327"/>
      <c r="B27" s="57" t="s">
        <v>23</v>
      </c>
      <c r="C27" s="246" t="str">
        <f>IF(OR(TOTAL!C27="",TOTAL!C27=0),"",TOTAL!C27/TOTAL!$C$6*'Vîrsta 3-4 ani'!$C$6)</f>
        <v/>
      </c>
      <c r="D27" s="246" t="str">
        <f>IF(OR(TOTAL!D27="",TOTAL!D27=0),"",TOTAL!D27/TOTAL!$C$6*'Vîrsta 3-4 ani'!$C$6)</f>
        <v/>
      </c>
      <c r="E27" s="246" t="str">
        <f>IF(OR(TOTAL!E27="",TOTAL!E27=0),"",TOTAL!E27/TOTAL!$C$6*'Vîrsta 3-4 ani'!$C$6)</f>
        <v/>
      </c>
      <c r="F27" s="246" t="str">
        <f>IF(OR(TOTAL!F27="",TOTAL!F27=0),"",TOTAL!F27/TOTAL!$C$6*'Vîrsta 3-4 ani'!$C$6)</f>
        <v/>
      </c>
      <c r="G27" s="246" t="str">
        <f>IF(OR(TOTAL!G27="",TOTAL!G27=0),"",TOTAL!G27/TOTAL!$C$6*'Vîrsta 3-4 ani'!$C$6)</f>
        <v/>
      </c>
      <c r="H27" s="246" t="str">
        <f>IF(OR(TOTAL!H27="",TOTAL!H27=0),"",TOTAL!H27/TOTAL!$C$6*'Vîrsta 3-4 ani'!$C$6)</f>
        <v/>
      </c>
      <c r="I27" s="246" t="str">
        <f>IF(OR(TOTAL!I27="",TOTAL!I27=0),"",TOTAL!I27/TOTAL!$C$6*'Vîrsta 3-4 ani'!$C$6)</f>
        <v/>
      </c>
      <c r="J27" s="246" t="str">
        <f>IF(OR(TOTAL!J27="",TOTAL!J27=0),"",TOTAL!J27/TOTAL!$C$6*'Vîrsta 3-4 ani'!$C$6)</f>
        <v/>
      </c>
      <c r="K27" s="246" t="str">
        <f>IF(OR(TOTAL!K27="",TOTAL!K27=0),"",TOTAL!K27/TOTAL!$C$6*'Vîrsta 3-4 ani'!$C$6)</f>
        <v/>
      </c>
      <c r="L27" s="246" t="str">
        <f>IF(OR(TOTAL!L27="",TOTAL!L27=0),"",TOTAL!L27/TOTAL!$C$6*'Vîrsta 3-4 ani'!$C$6)</f>
        <v/>
      </c>
      <c r="M27" s="246" t="str">
        <f>IF(OR(TOTAL!M27="",TOTAL!M27=0),"",TOTAL!M27/TOTAL!$C$6*'Vîrsta 3-4 ani'!$C$6)</f>
        <v/>
      </c>
      <c r="N27" s="246" t="str">
        <f>IF(OR(TOTAL!N27="",TOTAL!N27=0),"",TOTAL!N27/TOTAL!$C$6*'Vîrsta 3-4 ani'!$C$6)</f>
        <v/>
      </c>
      <c r="O27" s="246">
        <f>IF(OR(TOTAL!O27="",TOTAL!O27=0),"",TOTAL!O27/TOTAL!$C$6*'Vîrsta 3-4 ani'!$C$6)</f>
        <v>0.86274509803921584</v>
      </c>
      <c r="P27" s="246" t="str">
        <f>IF(OR(TOTAL!P27="",TOTAL!P27=0),"",TOTAL!P27/TOTAL!$C$6*'Vîrsta 3-4 ani'!$C$6)</f>
        <v/>
      </c>
      <c r="Q27" s="246" t="str">
        <f>IF(OR(TOTAL!Q27="",TOTAL!Q27=0),"",TOTAL!Q27/TOTAL!$C$6*'Vîrsta 3-4 ani'!$C$6)</f>
        <v/>
      </c>
      <c r="R27" s="246" t="str">
        <f>IF(OR(TOTAL!R27="",TOTAL!R27=0),"",TOTAL!R27/TOTAL!$C$6*'Vîrsta 3-4 ani'!$C$6)</f>
        <v/>
      </c>
      <c r="S27" s="246" t="str">
        <f>IF(OR(TOTAL!S27="",TOTAL!S27=0),"",TOTAL!S27/TOTAL!$C$6*'Vîrsta 3-4 ani'!$C$6)</f>
        <v/>
      </c>
      <c r="T27" s="246" t="str">
        <f>IF(OR(TOTAL!T27="",TOTAL!T27=0),"",TOTAL!T27/TOTAL!$C$6*'Vîrsta 3-4 ani'!$C$6)</f>
        <v/>
      </c>
      <c r="U27" s="246" t="str">
        <f>IF(OR(TOTAL!U27="",TOTAL!U27=0),"",TOTAL!U27/TOTAL!$C$6*'Vîrsta 3-4 ani'!$C$6)</f>
        <v/>
      </c>
      <c r="V27" s="246" t="str">
        <f>IF(OR(TOTAL!V27="",TOTAL!V27=0),"",TOTAL!V27/TOTAL!$C$6*'Vîrsta 3-4 ani'!$C$6)</f>
        <v/>
      </c>
      <c r="W27" s="246" t="str">
        <f>IF(OR(TOTAL!W27="",TOTAL!W27=0),"",TOTAL!W27/TOTAL!$C$6*'Vîrsta 3-4 ani'!$C$6)</f>
        <v/>
      </c>
      <c r="X27" s="246" t="str">
        <f>IF(OR(TOTAL!X27="",TOTAL!X27=0),"",TOTAL!X27/TOTAL!$C$6*'Vîrsta 3-4 ani'!$C$6)</f>
        <v/>
      </c>
      <c r="Y27" s="246" t="str">
        <f>IF(OR(TOTAL!Y27="",TOTAL!Y27=0),"",TOTAL!Y27/TOTAL!$C$6*'Vîrsta 3-4 ani'!$C$6)</f>
        <v/>
      </c>
      <c r="Z27" s="11">
        <f t="shared" si="0"/>
        <v>0.86274509803921584</v>
      </c>
      <c r="AA27" s="11">
        <f t="shared" si="2"/>
        <v>4.2291426374471364</v>
      </c>
      <c r="AB27" s="11">
        <f t="shared" si="15"/>
        <v>3.3833141099577091</v>
      </c>
      <c r="AC27" s="7">
        <v>20</v>
      </c>
      <c r="AD27" s="97">
        <f t="shared" si="11"/>
        <v>6.7666282199154187E-2</v>
      </c>
      <c r="AE27" s="100">
        <v>0.02</v>
      </c>
      <c r="AF27" s="101">
        <f t="shared" si="12"/>
        <v>3.3833141099577093E-3</v>
      </c>
      <c r="AG27" s="100">
        <v>1E-3</v>
      </c>
      <c r="AH27" s="101">
        <f t="shared" si="13"/>
        <v>1.6916570549788545</v>
      </c>
      <c r="AI27" s="100">
        <v>0.5</v>
      </c>
      <c r="AJ27" s="97">
        <f t="shared" si="14"/>
        <v>0.84582852748942727</v>
      </c>
      <c r="AK27" s="98">
        <v>0.25</v>
      </c>
      <c r="AL27" s="195"/>
      <c r="AM27" s="136"/>
      <c r="AN27" s="137"/>
      <c r="AO27" s="66"/>
    </row>
    <row r="28" spans="1:41" s="31" customFormat="1" ht="17" x14ac:dyDescent="0.2">
      <c r="A28" s="327"/>
      <c r="B28" s="57" t="s">
        <v>24</v>
      </c>
      <c r="C28" s="246" t="str">
        <f>IF(OR(TOTAL!C28="",TOTAL!C28=0),"",TOTAL!C28/TOTAL!$C$6*'Vîrsta 3-4 ani'!$C$6)</f>
        <v/>
      </c>
      <c r="D28" s="246">
        <f>IF(OR(TOTAL!D28="",TOTAL!D28=0),"",TOTAL!D28/TOTAL!$C$6*'Vîrsta 3-4 ani'!$C$6)</f>
        <v>0.14901960784313725</v>
      </c>
      <c r="E28" s="246">
        <f>IF(OR(TOTAL!E28="",TOTAL!E28=0),"",TOTAL!E28/TOTAL!$C$6*'Vîrsta 3-4 ani'!$C$6)</f>
        <v>0.10196078431372549</v>
      </c>
      <c r="F28" s="246">
        <f>IF(OR(TOTAL!F28="",TOTAL!F28=0),"",TOTAL!F28/TOTAL!$C$6*'Vîrsta 3-4 ani'!$C$6)</f>
        <v>0.30196078431372553</v>
      </c>
      <c r="G28" s="246" t="str">
        <f>IF(OR(TOTAL!G28="",TOTAL!G28=0),"",TOTAL!G28/TOTAL!$C$6*'Vîrsta 3-4 ani'!$C$6)</f>
        <v/>
      </c>
      <c r="H28" s="246" t="str">
        <f>IF(OR(TOTAL!H28="",TOTAL!H28=0),"",TOTAL!H28/TOTAL!$C$6*'Vîrsta 3-4 ani'!$C$6)</f>
        <v/>
      </c>
      <c r="I28" s="246">
        <f>IF(OR(TOTAL!I28="",TOTAL!I28=0),"",TOTAL!I28/TOTAL!$C$6*'Vîrsta 3-4 ani'!$C$6)</f>
        <v>0.37254901960784315</v>
      </c>
      <c r="J28" s="246">
        <f>IF(OR(TOTAL!J28="",TOTAL!J28=0),"",TOTAL!J28/TOTAL!$C$6*'Vîrsta 3-4 ani'!$C$6)</f>
        <v>8.6274509803921567E-2</v>
      </c>
      <c r="K28" s="246">
        <f>IF(OR(TOTAL!K28="",TOTAL!K28=0),"",TOTAL!K28/TOTAL!$C$6*'Vîrsta 3-4 ani'!$C$6)</f>
        <v>0.37058823529411761</v>
      </c>
      <c r="L28" s="246">
        <f>IF(OR(TOTAL!L28="",TOTAL!L28=0),"",TOTAL!L28/TOTAL!$C$6*'Vîrsta 3-4 ani'!$C$6)</f>
        <v>7.8431372549019607E-2</v>
      </c>
      <c r="M28" s="246">
        <f>IF(OR(TOTAL!M28="",TOTAL!M28=0),"",TOTAL!M28/TOTAL!$C$6*'Vîrsta 3-4 ani'!$C$6)</f>
        <v>9.8039215686274508E-2</v>
      </c>
      <c r="N28" s="246">
        <f>IF(OR(TOTAL!N28="",TOTAL!N28=0),"",TOTAL!N28/TOTAL!$C$6*'Vîrsta 3-4 ani'!$C$6)</f>
        <v>0.13725490196078433</v>
      </c>
      <c r="O28" s="246">
        <f>IF(OR(TOTAL!O28="",TOTAL!O28=0),"",TOTAL!O28/TOTAL!$C$6*'Vîrsta 3-4 ani'!$C$6)</f>
        <v>0.1764705882352941</v>
      </c>
      <c r="P28" s="246">
        <f>IF(OR(TOTAL!P28="",TOTAL!P28=0),"",TOTAL!P28/TOTAL!$C$6*'Vîrsta 3-4 ani'!$C$6)</f>
        <v>0.12352941176470589</v>
      </c>
      <c r="Q28" s="246" t="str">
        <f>IF(OR(TOTAL!Q28="",TOTAL!Q28=0),"",TOTAL!Q28/TOTAL!$C$6*'Vîrsta 3-4 ani'!$C$6)</f>
        <v/>
      </c>
      <c r="R28" s="246">
        <f>IF(OR(TOTAL!R28="",TOTAL!R28=0),"",TOTAL!R28/TOTAL!$C$6*'Vîrsta 3-4 ani'!$C$6)</f>
        <v>0.19607843137254902</v>
      </c>
      <c r="S28" s="246">
        <f>IF(OR(TOTAL!S28="",TOTAL!S28=0),"",TOTAL!S28/TOTAL!$C$6*'Vîrsta 3-4 ani'!$C$6)</f>
        <v>0.11764705882352941</v>
      </c>
      <c r="T28" s="246">
        <f>IF(OR(TOTAL!T28="",TOTAL!T28=0),"",TOTAL!T28/TOTAL!$C$6*'Vîrsta 3-4 ani'!$C$6)</f>
        <v>8.6274509803921567E-2</v>
      </c>
      <c r="U28" s="246">
        <f>IF(OR(TOTAL!U28="",TOTAL!U28=0),"",TOTAL!U28/TOTAL!$C$6*'Vîrsta 3-4 ani'!$C$6)</f>
        <v>9.8039215686274508E-2</v>
      </c>
      <c r="V28" s="246">
        <f>IF(OR(TOTAL!V28="",TOTAL!V28=0),"",TOTAL!V28/TOTAL!$C$6*'Vîrsta 3-4 ani'!$C$6)</f>
        <v>9.0196078431372548E-2</v>
      </c>
      <c r="W28" s="246">
        <f>IF(OR(TOTAL!W28="",TOTAL!W28=0),"",TOTAL!W28/TOTAL!$C$6*'Vîrsta 3-4 ani'!$C$6)</f>
        <v>9.8039215686274508E-2</v>
      </c>
      <c r="X28" s="246">
        <f>IF(OR(TOTAL!X28="",TOTAL!X28=0),"",TOTAL!X28/TOTAL!$C$6*'Vîrsta 3-4 ani'!$C$6)</f>
        <v>9.8039215686274508E-2</v>
      </c>
      <c r="Y28" s="246" t="str">
        <f>IF(OR(TOTAL!Y28="",TOTAL!Y28=0),"",TOTAL!Y28/TOTAL!$C$6*'Vîrsta 3-4 ani'!$C$6)</f>
        <v/>
      </c>
      <c r="Z28" s="11">
        <f t="shared" si="0"/>
        <v>2.7803921568627459</v>
      </c>
      <c r="AA28" s="11">
        <f t="shared" si="2"/>
        <v>13.629373317954636</v>
      </c>
      <c r="AB28" s="11">
        <f t="shared" si="15"/>
        <v>10.222029988465977</v>
      </c>
      <c r="AC28" s="7">
        <v>25</v>
      </c>
      <c r="AD28" s="97">
        <f t="shared" si="11"/>
        <v>0.10222029988465976</v>
      </c>
      <c r="AE28" s="100">
        <v>0.01</v>
      </c>
      <c r="AF28" s="101">
        <f t="shared" si="12"/>
        <v>0</v>
      </c>
      <c r="AG28" s="100"/>
      <c r="AH28" s="101">
        <f t="shared" si="13"/>
        <v>0.6133217993079586</v>
      </c>
      <c r="AI28" s="100">
        <v>0.06</v>
      </c>
      <c r="AJ28" s="97">
        <f t="shared" si="14"/>
        <v>3.0666089965397929</v>
      </c>
      <c r="AK28" s="98">
        <v>0.3</v>
      </c>
      <c r="AL28" s="195"/>
      <c r="AM28" s="136"/>
      <c r="AN28" s="137"/>
      <c r="AO28" s="66"/>
    </row>
    <row r="29" spans="1:41" s="31" customFormat="1" ht="17" x14ac:dyDescent="0.2">
      <c r="A29" s="327"/>
      <c r="B29" s="57" t="s">
        <v>85</v>
      </c>
      <c r="C29" s="246" t="str">
        <f>IF(OR(TOTAL!C29="",TOTAL!C29=0),"",TOTAL!C29/TOTAL!$C$6*'Vîrsta 3-4 ani'!$C$6)</f>
        <v/>
      </c>
      <c r="D29" s="246" t="str">
        <f>IF(OR(TOTAL!D29="",TOTAL!D29=0),"",TOTAL!D29/TOTAL!$C$6*'Vîrsta 3-4 ani'!$C$6)</f>
        <v/>
      </c>
      <c r="E29" s="246" t="str">
        <f>IF(OR(TOTAL!E29="",TOTAL!E29=0),"",TOTAL!E29/TOTAL!$C$6*'Vîrsta 3-4 ani'!$C$6)</f>
        <v/>
      </c>
      <c r="F29" s="246" t="str">
        <f>IF(OR(TOTAL!F29="",TOTAL!F29=0),"",TOTAL!F29/TOTAL!$C$6*'Vîrsta 3-4 ani'!$C$6)</f>
        <v/>
      </c>
      <c r="G29" s="246" t="str">
        <f>IF(OR(TOTAL!G29="",TOTAL!G29=0),"",TOTAL!G29/TOTAL!$C$6*'Vîrsta 3-4 ani'!$C$6)</f>
        <v/>
      </c>
      <c r="H29" s="246" t="str">
        <f>IF(OR(TOTAL!H29="",TOTAL!H29=0),"",TOTAL!H29/TOTAL!$C$6*'Vîrsta 3-4 ani'!$C$6)</f>
        <v/>
      </c>
      <c r="I29" s="246" t="str">
        <f>IF(OR(TOTAL!I29="",TOTAL!I29=0),"",TOTAL!I29/TOTAL!$C$6*'Vîrsta 3-4 ani'!$C$6)</f>
        <v/>
      </c>
      <c r="J29" s="246" t="str">
        <f>IF(OR(TOTAL!J29="",TOTAL!J29=0),"",TOTAL!J29/TOTAL!$C$6*'Vîrsta 3-4 ani'!$C$6)</f>
        <v/>
      </c>
      <c r="K29" s="246" t="str">
        <f>IF(OR(TOTAL!K29="",TOTAL!K29=0),"",TOTAL!K29/TOTAL!$C$6*'Vîrsta 3-4 ani'!$C$6)</f>
        <v/>
      </c>
      <c r="L29" s="246" t="str">
        <f>IF(OR(TOTAL!L29="",TOTAL!L29=0),"",TOTAL!L29/TOTAL!$C$6*'Vîrsta 3-4 ani'!$C$6)</f>
        <v/>
      </c>
      <c r="M29" s="246" t="str">
        <f>IF(OR(TOTAL!M29="",TOTAL!M29=0),"",TOTAL!M29/TOTAL!$C$6*'Vîrsta 3-4 ani'!$C$6)</f>
        <v/>
      </c>
      <c r="N29" s="246" t="str">
        <f>IF(OR(TOTAL!N29="",TOTAL!N29=0),"",TOTAL!N29/TOTAL!$C$6*'Vîrsta 3-4 ani'!$C$6)</f>
        <v/>
      </c>
      <c r="O29" s="246" t="str">
        <f>IF(OR(TOTAL!O29="",TOTAL!O29=0),"",TOTAL!O29/TOTAL!$C$6*'Vîrsta 3-4 ani'!$C$6)</f>
        <v/>
      </c>
      <c r="P29" s="246" t="str">
        <f>IF(OR(TOTAL!P29="",TOTAL!P29=0),"",TOTAL!P29/TOTAL!$C$6*'Vîrsta 3-4 ani'!$C$6)</f>
        <v/>
      </c>
      <c r="Q29" s="246" t="str">
        <f>IF(OR(TOTAL!Q29="",TOTAL!Q29=0),"",TOTAL!Q29/TOTAL!$C$6*'Vîrsta 3-4 ani'!$C$6)</f>
        <v/>
      </c>
      <c r="R29" s="246" t="str">
        <f>IF(OR(TOTAL!R29="",TOTAL!R29=0),"",TOTAL!R29/TOTAL!$C$6*'Vîrsta 3-4 ani'!$C$6)</f>
        <v/>
      </c>
      <c r="S29" s="246" t="str">
        <f>IF(OR(TOTAL!S29="",TOTAL!S29=0),"",TOTAL!S29/TOTAL!$C$6*'Vîrsta 3-4 ani'!$C$6)</f>
        <v/>
      </c>
      <c r="T29" s="246" t="str">
        <f>IF(OR(TOTAL!T29="",TOTAL!T29=0),"",TOTAL!T29/TOTAL!$C$6*'Vîrsta 3-4 ani'!$C$6)</f>
        <v/>
      </c>
      <c r="U29" s="246" t="str">
        <f>IF(OR(TOTAL!U29="",TOTAL!U29=0),"",TOTAL!U29/TOTAL!$C$6*'Vîrsta 3-4 ani'!$C$6)</f>
        <v/>
      </c>
      <c r="V29" s="246" t="str">
        <f>IF(OR(TOTAL!V29="",TOTAL!V29=0),"",TOTAL!V29/TOTAL!$C$6*'Vîrsta 3-4 ani'!$C$6)</f>
        <v/>
      </c>
      <c r="W29" s="246" t="str">
        <f>IF(OR(TOTAL!W29="",TOTAL!W29=0),"",TOTAL!W29/TOTAL!$C$6*'Vîrsta 3-4 ani'!$C$6)</f>
        <v/>
      </c>
      <c r="X29" s="246" t="str">
        <f>IF(OR(TOTAL!X29="",TOTAL!X29=0),"",TOTAL!X29/TOTAL!$C$6*'Vîrsta 3-4 ani'!$C$6)</f>
        <v/>
      </c>
      <c r="Y29" s="246" t="str">
        <f>IF(OR(TOTAL!Y29="",TOTAL!Y29=0),"",TOTAL!Y29/TOTAL!$C$6*'Vîrsta 3-4 ani'!$C$6)</f>
        <v/>
      </c>
      <c r="Z29" s="11">
        <f t="shared" si="0"/>
        <v>0</v>
      </c>
      <c r="AA29" s="11">
        <f t="shared" si="2"/>
        <v>0</v>
      </c>
      <c r="AB29" s="11" t="str">
        <f t="shared" si="15"/>
        <v/>
      </c>
      <c r="AC29" s="7">
        <v>10</v>
      </c>
      <c r="AD29" s="97" t="str">
        <f t="shared" si="11"/>
        <v/>
      </c>
      <c r="AE29" s="100">
        <v>6.0000000000000001E-3</v>
      </c>
      <c r="AF29" s="101" t="str">
        <f t="shared" si="12"/>
        <v/>
      </c>
      <c r="AG29" s="100">
        <v>1E-3</v>
      </c>
      <c r="AH29" s="101" t="str">
        <f t="shared" si="13"/>
        <v/>
      </c>
      <c r="AI29" s="100">
        <v>0.05</v>
      </c>
      <c r="AJ29" s="97" t="str">
        <f t="shared" si="14"/>
        <v/>
      </c>
      <c r="AK29" s="98">
        <v>0.24</v>
      </c>
      <c r="AL29" s="195"/>
      <c r="AM29" s="136"/>
      <c r="AN29" s="137"/>
      <c r="AO29" s="66"/>
    </row>
    <row r="30" spans="1:41" s="31" customFormat="1" ht="17" x14ac:dyDescent="0.2">
      <c r="A30" s="327"/>
      <c r="B30" s="60" t="s">
        <v>83</v>
      </c>
      <c r="C30" s="246" t="str">
        <f>IF(OR(TOTAL!C30="",TOTAL!C30=0),"",TOTAL!C30/TOTAL!$C$6*'Vîrsta 3-4 ani'!$C$6)</f>
        <v/>
      </c>
      <c r="D30" s="246" t="str">
        <f>IF(OR(TOTAL!D30="",TOTAL!D30=0),"",TOTAL!D30/TOTAL!$C$6*'Vîrsta 3-4 ani'!$C$6)</f>
        <v/>
      </c>
      <c r="E30" s="246" t="str">
        <f>IF(OR(TOTAL!E30="",TOTAL!E30=0),"",TOTAL!E30/TOTAL!$C$6*'Vîrsta 3-4 ani'!$C$6)</f>
        <v/>
      </c>
      <c r="F30" s="246" t="str">
        <f>IF(OR(TOTAL!F30="",TOTAL!F30=0),"",TOTAL!F30/TOTAL!$C$6*'Vîrsta 3-4 ani'!$C$6)</f>
        <v/>
      </c>
      <c r="G30" s="246" t="str">
        <f>IF(OR(TOTAL!G30="",TOTAL!G30=0),"",TOTAL!G30/TOTAL!$C$6*'Vîrsta 3-4 ani'!$C$6)</f>
        <v/>
      </c>
      <c r="H30" s="246" t="str">
        <f>IF(OR(TOTAL!H30="",TOTAL!H30=0),"",TOTAL!H30/TOTAL!$C$6*'Vîrsta 3-4 ani'!$C$6)</f>
        <v/>
      </c>
      <c r="I30" s="246" t="str">
        <f>IF(OR(TOTAL!I30="",TOTAL!I30=0),"",TOTAL!I30/TOTAL!$C$6*'Vîrsta 3-4 ani'!$C$6)</f>
        <v/>
      </c>
      <c r="J30" s="246" t="str">
        <f>IF(OR(TOTAL!J30="",TOTAL!J30=0),"",TOTAL!J30/TOTAL!$C$6*'Vîrsta 3-4 ani'!$C$6)</f>
        <v/>
      </c>
      <c r="K30" s="246" t="str">
        <f>IF(OR(TOTAL!K30="",TOTAL!K30=0),"",TOTAL!K30/TOTAL!$C$6*'Vîrsta 3-4 ani'!$C$6)</f>
        <v/>
      </c>
      <c r="L30" s="246" t="str">
        <f>IF(OR(TOTAL!L30="",TOTAL!L30=0),"",TOTAL!L30/TOTAL!$C$6*'Vîrsta 3-4 ani'!$C$6)</f>
        <v/>
      </c>
      <c r="M30" s="246" t="str">
        <f>IF(OR(TOTAL!M30="",TOTAL!M30=0),"",TOTAL!M30/TOTAL!$C$6*'Vîrsta 3-4 ani'!$C$6)</f>
        <v/>
      </c>
      <c r="N30" s="246" t="str">
        <f>IF(OR(TOTAL!N30="",TOTAL!N30=0),"",TOTAL!N30/TOTAL!$C$6*'Vîrsta 3-4 ani'!$C$6)</f>
        <v/>
      </c>
      <c r="O30" s="246" t="str">
        <f>IF(OR(TOTAL!O30="",TOTAL!O30=0),"",TOTAL!O30/TOTAL!$C$6*'Vîrsta 3-4 ani'!$C$6)</f>
        <v/>
      </c>
      <c r="P30" s="246" t="str">
        <f>IF(OR(TOTAL!P30="",TOTAL!P30=0),"",TOTAL!P30/TOTAL!$C$6*'Vîrsta 3-4 ani'!$C$6)</f>
        <v/>
      </c>
      <c r="Q30" s="246" t="str">
        <f>IF(OR(TOTAL!Q30="",TOTAL!Q30=0),"",TOTAL!Q30/TOTAL!$C$6*'Vîrsta 3-4 ani'!$C$6)</f>
        <v/>
      </c>
      <c r="R30" s="246" t="str">
        <f>IF(OR(TOTAL!R30="",TOTAL!R30=0),"",TOTAL!R30/TOTAL!$C$6*'Vîrsta 3-4 ani'!$C$6)</f>
        <v/>
      </c>
      <c r="S30" s="246" t="str">
        <f>IF(OR(TOTAL!S30="",TOTAL!S30=0),"",TOTAL!S30/TOTAL!$C$6*'Vîrsta 3-4 ani'!$C$6)</f>
        <v/>
      </c>
      <c r="T30" s="246" t="str">
        <f>IF(OR(TOTAL!T30="",TOTAL!T30=0),"",TOTAL!T30/TOTAL!$C$6*'Vîrsta 3-4 ani'!$C$6)</f>
        <v/>
      </c>
      <c r="U30" s="246" t="str">
        <f>IF(OR(TOTAL!U30="",TOTAL!U30=0),"",TOTAL!U30/TOTAL!$C$6*'Vîrsta 3-4 ani'!$C$6)</f>
        <v/>
      </c>
      <c r="V30" s="246" t="str">
        <f>IF(OR(TOTAL!V30="",TOTAL!V30=0),"",TOTAL!V30/TOTAL!$C$6*'Vîrsta 3-4 ani'!$C$6)</f>
        <v/>
      </c>
      <c r="W30" s="246" t="str">
        <f>IF(OR(TOTAL!W30="",TOTAL!W30=0),"",TOTAL!W30/TOTAL!$C$6*'Vîrsta 3-4 ani'!$C$6)</f>
        <v/>
      </c>
      <c r="X30" s="246" t="str">
        <f>IF(OR(TOTAL!X30="",TOTAL!X30=0),"",TOTAL!X30/TOTAL!$C$6*'Vîrsta 3-4 ani'!$C$6)</f>
        <v/>
      </c>
      <c r="Y30" s="246" t="str">
        <f>IF(OR(TOTAL!Y30="",TOTAL!Y30=0),"",TOTAL!Y30/TOTAL!$C$6*'Vîrsta 3-4 ani'!$C$6)</f>
        <v/>
      </c>
      <c r="Z30" s="11">
        <f t="shared" si="0"/>
        <v>0</v>
      </c>
      <c r="AA30" s="11">
        <f t="shared" si="2"/>
        <v>0</v>
      </c>
      <c r="AB30" s="11" t="str">
        <f t="shared" si="15"/>
        <v/>
      </c>
      <c r="AC30" s="7">
        <v>20</v>
      </c>
      <c r="AD30" s="97" t="str">
        <f t="shared" si="11"/>
        <v/>
      </c>
      <c r="AE30" s="98">
        <v>1.2E-2</v>
      </c>
      <c r="AF30" s="97" t="str">
        <f t="shared" si="12"/>
        <v/>
      </c>
      <c r="AG30" s="98">
        <v>3.0000000000000001E-3</v>
      </c>
      <c r="AH30" s="97" t="str">
        <f t="shared" si="13"/>
        <v/>
      </c>
      <c r="AI30" s="98">
        <v>3.3000000000000002E-2</v>
      </c>
      <c r="AJ30" s="97" t="str">
        <f t="shared" si="14"/>
        <v/>
      </c>
      <c r="AK30" s="98">
        <v>0.17</v>
      </c>
      <c r="AL30" s="195"/>
      <c r="AM30" s="136"/>
      <c r="AN30" s="137"/>
      <c r="AO30" s="66"/>
    </row>
    <row r="31" spans="1:41" s="31" customFormat="1" ht="17" x14ac:dyDescent="0.2">
      <c r="A31" s="327"/>
      <c r="B31" s="60" t="s">
        <v>87</v>
      </c>
      <c r="C31" s="246" t="str">
        <f>IF(OR(TOTAL!C31="",TOTAL!C31=0),"",TOTAL!C31/TOTAL!$C$6*'Vîrsta 3-4 ani'!$C$6)</f>
        <v/>
      </c>
      <c r="D31" s="246" t="str">
        <f>IF(OR(TOTAL!D31="",TOTAL!D31=0),"",TOTAL!D31/TOTAL!$C$6*'Vîrsta 3-4 ani'!$C$6)</f>
        <v/>
      </c>
      <c r="E31" s="246" t="str">
        <f>IF(OR(TOTAL!E31="",TOTAL!E31=0),"",TOTAL!E31/TOTAL!$C$6*'Vîrsta 3-4 ani'!$C$6)</f>
        <v/>
      </c>
      <c r="F31" s="246" t="str">
        <f>IF(OR(TOTAL!F31="",TOTAL!F31=0),"",TOTAL!F31/TOTAL!$C$6*'Vîrsta 3-4 ani'!$C$6)</f>
        <v/>
      </c>
      <c r="G31" s="246" t="str">
        <f>IF(OR(TOTAL!G31="",TOTAL!G31=0),"",TOTAL!G31/TOTAL!$C$6*'Vîrsta 3-4 ani'!$C$6)</f>
        <v/>
      </c>
      <c r="H31" s="246" t="str">
        <f>IF(OR(TOTAL!H31="",TOTAL!H31=0),"",TOTAL!H31/TOTAL!$C$6*'Vîrsta 3-4 ani'!$C$6)</f>
        <v/>
      </c>
      <c r="I31" s="246" t="str">
        <f>IF(OR(TOTAL!I31="",TOTAL!I31=0),"",TOTAL!I31/TOTAL!$C$6*'Vîrsta 3-4 ani'!$C$6)</f>
        <v/>
      </c>
      <c r="J31" s="246" t="str">
        <f>IF(OR(TOTAL!J31="",TOTAL!J31=0),"",TOTAL!J31/TOTAL!$C$6*'Vîrsta 3-4 ani'!$C$6)</f>
        <v/>
      </c>
      <c r="K31" s="246" t="str">
        <f>IF(OR(TOTAL!K31="",TOTAL!K31=0),"",TOTAL!K31/TOTAL!$C$6*'Vîrsta 3-4 ani'!$C$6)</f>
        <v/>
      </c>
      <c r="L31" s="246" t="str">
        <f>IF(OR(TOTAL!L31="",TOTAL!L31=0),"",TOTAL!L31/TOTAL!$C$6*'Vîrsta 3-4 ani'!$C$6)</f>
        <v/>
      </c>
      <c r="M31" s="246" t="str">
        <f>IF(OR(TOTAL!M31="",TOTAL!M31=0),"",TOTAL!M31/TOTAL!$C$6*'Vîrsta 3-4 ani'!$C$6)</f>
        <v/>
      </c>
      <c r="N31" s="246" t="str">
        <f>IF(OR(TOTAL!N31="",TOTAL!N31=0),"",TOTAL!N31/TOTAL!$C$6*'Vîrsta 3-4 ani'!$C$6)</f>
        <v/>
      </c>
      <c r="O31" s="246" t="str">
        <f>IF(OR(TOTAL!O31="",TOTAL!O31=0),"",TOTAL!O31/TOTAL!$C$6*'Vîrsta 3-4 ani'!$C$6)</f>
        <v/>
      </c>
      <c r="P31" s="246" t="str">
        <f>IF(OR(TOTAL!P31="",TOTAL!P31=0),"",TOTAL!P31/TOTAL!$C$6*'Vîrsta 3-4 ani'!$C$6)</f>
        <v/>
      </c>
      <c r="Q31" s="246" t="str">
        <f>IF(OR(TOTAL!Q31="",TOTAL!Q31=0),"",TOTAL!Q31/TOTAL!$C$6*'Vîrsta 3-4 ani'!$C$6)</f>
        <v/>
      </c>
      <c r="R31" s="246" t="str">
        <f>IF(OR(TOTAL!R31="",TOTAL!R31=0),"",TOTAL!R31/TOTAL!$C$6*'Vîrsta 3-4 ani'!$C$6)</f>
        <v/>
      </c>
      <c r="S31" s="246" t="str">
        <f>IF(OR(TOTAL!S31="",TOTAL!S31=0),"",TOTAL!S31/TOTAL!$C$6*'Vîrsta 3-4 ani'!$C$6)</f>
        <v/>
      </c>
      <c r="T31" s="246" t="str">
        <f>IF(OR(TOTAL!T31="",TOTAL!T31=0),"",TOTAL!T31/TOTAL!$C$6*'Vîrsta 3-4 ani'!$C$6)</f>
        <v/>
      </c>
      <c r="U31" s="246" t="str">
        <f>IF(OR(TOTAL!U31="",TOTAL!U31=0),"",TOTAL!U31/TOTAL!$C$6*'Vîrsta 3-4 ani'!$C$6)</f>
        <v/>
      </c>
      <c r="V31" s="246" t="str">
        <f>IF(OR(TOTAL!V31="",TOTAL!V31=0),"",TOTAL!V31/TOTAL!$C$6*'Vîrsta 3-4 ani'!$C$6)</f>
        <v/>
      </c>
      <c r="W31" s="246" t="str">
        <f>IF(OR(TOTAL!W31="",TOTAL!W31=0),"",TOTAL!W31/TOTAL!$C$6*'Vîrsta 3-4 ani'!$C$6)</f>
        <v/>
      </c>
      <c r="X31" s="246" t="str">
        <f>IF(OR(TOTAL!X31="",TOTAL!X31=0),"",TOTAL!X31/TOTAL!$C$6*'Vîrsta 3-4 ani'!$C$6)</f>
        <v/>
      </c>
      <c r="Y31" s="246" t="str">
        <f>IF(OR(TOTAL!Y31="",TOTAL!Y31=0),"",TOTAL!Y31/TOTAL!$C$6*'Vîrsta 3-4 ani'!$C$6)</f>
        <v/>
      </c>
      <c r="Z31" s="11">
        <f t="shared" si="0"/>
        <v>0</v>
      </c>
      <c r="AA31" s="11">
        <f t="shared" si="2"/>
        <v>0</v>
      </c>
      <c r="AB31" s="11" t="str">
        <f t="shared" si="15"/>
        <v/>
      </c>
      <c r="AC31" s="7">
        <v>26</v>
      </c>
      <c r="AD31" s="97" t="str">
        <f t="shared" si="11"/>
        <v/>
      </c>
      <c r="AE31" s="98">
        <v>2.9000000000000001E-2</v>
      </c>
      <c r="AF31" s="97" t="str">
        <f t="shared" si="12"/>
        <v/>
      </c>
      <c r="AG31" s="98">
        <v>4.0000000000000001E-3</v>
      </c>
      <c r="AH31" s="97" t="str">
        <f t="shared" si="13"/>
        <v/>
      </c>
      <c r="AI31" s="98">
        <v>3.5999999999999997E-2</v>
      </c>
      <c r="AJ31" s="97" t="str">
        <f t="shared" si="14"/>
        <v/>
      </c>
      <c r="AK31" s="98">
        <v>0.23</v>
      </c>
      <c r="AL31" s="195"/>
      <c r="AM31" s="136"/>
      <c r="AN31" s="137"/>
      <c r="AO31" s="66"/>
    </row>
    <row r="32" spans="1:41" s="31" customFormat="1" ht="17" x14ac:dyDescent="0.2">
      <c r="A32" s="327"/>
      <c r="B32" s="61" t="s">
        <v>62</v>
      </c>
      <c r="C32" s="248" t="str">
        <f>IF(OR(TOTAL!C32="",TOTAL!C32=0),"",TOTAL!C32/TOTAL!$C$6*'Vîrsta 3-4 ani'!$C$6)</f>
        <v/>
      </c>
      <c r="D32" s="248" t="str">
        <f>IF(OR(TOTAL!D32="",TOTAL!D32=0),"",TOTAL!D32/TOTAL!$C$6*'Vîrsta 3-4 ani'!$C$6)</f>
        <v/>
      </c>
      <c r="E32" s="248" t="str">
        <f>IF(OR(TOTAL!E32="",TOTAL!E32=0),"",TOTAL!E32/TOTAL!$C$6*'Vîrsta 3-4 ani'!$C$6)</f>
        <v/>
      </c>
      <c r="F32" s="248" t="str">
        <f>IF(OR(TOTAL!F32="",TOTAL!F32=0),"",TOTAL!F32/TOTAL!$C$6*'Vîrsta 3-4 ani'!$C$6)</f>
        <v/>
      </c>
      <c r="G32" s="248" t="str">
        <f>IF(OR(TOTAL!G32="",TOTAL!G32=0),"",TOTAL!G32/TOTAL!$C$6*'Vîrsta 3-4 ani'!$C$6)</f>
        <v/>
      </c>
      <c r="H32" s="248" t="str">
        <f>IF(OR(TOTAL!H32="",TOTAL!H32=0),"",TOTAL!H32/TOTAL!$C$6*'Vîrsta 3-4 ani'!$C$6)</f>
        <v/>
      </c>
      <c r="I32" s="248" t="str">
        <f>IF(OR(TOTAL!I32="",TOTAL!I32=0),"",TOTAL!I32/TOTAL!$C$6*'Vîrsta 3-4 ani'!$C$6)</f>
        <v/>
      </c>
      <c r="J32" s="248" t="str">
        <f>IF(OR(TOTAL!J32="",TOTAL!J32=0),"",TOTAL!J32/TOTAL!$C$6*'Vîrsta 3-4 ani'!$C$6)</f>
        <v/>
      </c>
      <c r="K32" s="248" t="str">
        <f>IF(OR(TOTAL!K32="",TOTAL!K32=0),"",TOTAL!K32/TOTAL!$C$6*'Vîrsta 3-4 ani'!$C$6)</f>
        <v/>
      </c>
      <c r="L32" s="248" t="str">
        <f>IF(OR(TOTAL!L32="",TOTAL!L32=0),"",TOTAL!L32/TOTAL!$C$6*'Vîrsta 3-4 ani'!$C$6)</f>
        <v/>
      </c>
      <c r="M32" s="248" t="str">
        <f>IF(OR(TOTAL!M32="",TOTAL!M32=0),"",TOTAL!M32/TOTAL!$C$6*'Vîrsta 3-4 ani'!$C$6)</f>
        <v/>
      </c>
      <c r="N32" s="248" t="str">
        <f>IF(OR(TOTAL!N32="",TOTAL!N32=0),"",TOTAL!N32/TOTAL!$C$6*'Vîrsta 3-4 ani'!$C$6)</f>
        <v/>
      </c>
      <c r="O32" s="248" t="str">
        <f>IF(OR(TOTAL!O32="",TOTAL!O32=0),"",TOTAL!O32/TOTAL!$C$6*'Vîrsta 3-4 ani'!$C$6)</f>
        <v/>
      </c>
      <c r="P32" s="248" t="str">
        <f>IF(OR(TOTAL!P32="",TOTAL!P32=0),"",TOTAL!P32/TOTAL!$C$6*'Vîrsta 3-4 ani'!$C$6)</f>
        <v/>
      </c>
      <c r="Q32" s="248" t="str">
        <f>IF(OR(TOTAL!Q32="",TOTAL!Q32=0),"",TOTAL!Q32/TOTAL!$C$6*'Vîrsta 3-4 ani'!$C$6)</f>
        <v/>
      </c>
      <c r="R32" s="248" t="str">
        <f>IF(OR(TOTAL!R32="",TOTAL!R32=0),"",TOTAL!R32/TOTAL!$C$6*'Vîrsta 3-4 ani'!$C$6)</f>
        <v/>
      </c>
      <c r="S32" s="248" t="str">
        <f>IF(OR(TOTAL!S32="",TOTAL!S32=0),"",TOTAL!S32/TOTAL!$C$6*'Vîrsta 3-4 ani'!$C$6)</f>
        <v/>
      </c>
      <c r="T32" s="248" t="str">
        <f>IF(OR(TOTAL!T32="",TOTAL!T32=0),"",TOTAL!T32/TOTAL!$C$6*'Vîrsta 3-4 ani'!$C$6)</f>
        <v/>
      </c>
      <c r="U32" s="248" t="str">
        <f>IF(OR(TOTAL!U32="",TOTAL!U32=0),"",TOTAL!U32/TOTAL!$C$6*'Vîrsta 3-4 ani'!$C$6)</f>
        <v/>
      </c>
      <c r="V32" s="248" t="str">
        <f>IF(OR(TOTAL!V32="",TOTAL!V32=0),"",TOTAL!V32/TOTAL!$C$6*'Vîrsta 3-4 ani'!$C$6)</f>
        <v/>
      </c>
      <c r="W32" s="248" t="str">
        <f>IF(OR(TOTAL!W32="",TOTAL!W32=0),"",TOTAL!W32/TOTAL!$C$6*'Vîrsta 3-4 ani'!$C$6)</f>
        <v/>
      </c>
      <c r="X32" s="248" t="str">
        <f>IF(OR(TOTAL!X32="",TOTAL!X32=0),"",TOTAL!X32/TOTAL!$C$6*'Vîrsta 3-4 ani'!$C$6)</f>
        <v/>
      </c>
      <c r="Y32" s="248" t="str">
        <f>IF(OR(TOTAL!Y32="",TOTAL!Y32=0),"",TOTAL!Y32/TOTAL!$C$6*'Vîrsta 3-4 ani'!$C$6)</f>
        <v/>
      </c>
      <c r="Z32" s="11">
        <f t="shared" si="0"/>
        <v>0</v>
      </c>
      <c r="AA32" s="11">
        <f t="shared" si="2"/>
        <v>0</v>
      </c>
      <c r="AB32" s="11" t="str">
        <f t="shared" si="15"/>
        <v/>
      </c>
      <c r="AC32" s="7">
        <v>11</v>
      </c>
      <c r="AD32" s="97" t="str">
        <f t="shared" si="11"/>
        <v/>
      </c>
      <c r="AE32" s="98">
        <v>0.03</v>
      </c>
      <c r="AF32" s="97" t="str">
        <f t="shared" si="12"/>
        <v/>
      </c>
      <c r="AG32" s="98">
        <v>1.2E-2</v>
      </c>
      <c r="AH32" s="97" t="str">
        <f t="shared" si="13"/>
        <v/>
      </c>
      <c r="AI32" s="98">
        <v>0.182</v>
      </c>
      <c r="AJ32" s="97" t="str">
        <f t="shared" si="14"/>
        <v/>
      </c>
      <c r="AK32" s="98">
        <v>0.97</v>
      </c>
      <c r="AL32" s="195"/>
      <c r="AM32" s="136"/>
      <c r="AN32" s="137"/>
      <c r="AO32" s="66"/>
    </row>
    <row r="33" spans="1:41" s="31" customFormat="1" ht="17" x14ac:dyDescent="0.2">
      <c r="A33" s="327"/>
      <c r="B33" s="61" t="s">
        <v>56</v>
      </c>
      <c r="C33" s="248" t="str">
        <f>IF(OR(TOTAL!C33="",TOTAL!C33=0),"",TOTAL!C33/TOTAL!$C$6*'Vîrsta 3-4 ani'!$C$6)</f>
        <v/>
      </c>
      <c r="D33" s="248" t="str">
        <f>IF(OR(TOTAL!D33="",TOTAL!D33=0),"",TOTAL!D33/TOTAL!$C$6*'Vîrsta 3-4 ani'!$C$6)</f>
        <v/>
      </c>
      <c r="E33" s="248" t="str">
        <f>IF(OR(TOTAL!E33="",TOTAL!E33=0),"",TOTAL!E33/TOTAL!$C$6*'Vîrsta 3-4 ani'!$C$6)</f>
        <v/>
      </c>
      <c r="F33" s="248" t="str">
        <f>IF(OR(TOTAL!F33="",TOTAL!F33=0),"",TOTAL!F33/TOTAL!$C$6*'Vîrsta 3-4 ani'!$C$6)</f>
        <v/>
      </c>
      <c r="G33" s="248" t="str">
        <f>IF(OR(TOTAL!G33="",TOTAL!G33=0),"",TOTAL!G33/TOTAL!$C$6*'Vîrsta 3-4 ani'!$C$6)</f>
        <v/>
      </c>
      <c r="H33" s="248" t="str">
        <f>IF(OR(TOTAL!H33="",TOTAL!H33=0),"",TOTAL!H33/TOTAL!$C$6*'Vîrsta 3-4 ani'!$C$6)</f>
        <v/>
      </c>
      <c r="I33" s="248" t="str">
        <f>IF(OR(TOTAL!I33="",TOTAL!I33=0),"",TOTAL!I33/TOTAL!$C$6*'Vîrsta 3-4 ani'!$C$6)</f>
        <v/>
      </c>
      <c r="J33" s="248" t="str">
        <f>IF(OR(TOTAL!J33="",TOTAL!J33=0),"",TOTAL!J33/TOTAL!$C$6*'Vîrsta 3-4 ani'!$C$6)</f>
        <v/>
      </c>
      <c r="K33" s="248" t="str">
        <f>IF(OR(TOTAL!K33="",TOTAL!K33=0),"",TOTAL!K33/TOTAL!$C$6*'Vîrsta 3-4 ani'!$C$6)</f>
        <v/>
      </c>
      <c r="L33" s="248" t="str">
        <f>IF(OR(TOTAL!L33="",TOTAL!L33=0),"",TOTAL!L33/TOTAL!$C$6*'Vîrsta 3-4 ani'!$C$6)</f>
        <v/>
      </c>
      <c r="M33" s="248" t="str">
        <f>IF(OR(TOTAL!M33="",TOTAL!M33=0),"",TOTAL!M33/TOTAL!$C$6*'Vîrsta 3-4 ani'!$C$6)</f>
        <v/>
      </c>
      <c r="N33" s="248" t="str">
        <f>IF(OR(TOTAL!N33="",TOTAL!N33=0),"",TOTAL!N33/TOTAL!$C$6*'Vîrsta 3-4 ani'!$C$6)</f>
        <v/>
      </c>
      <c r="O33" s="248" t="str">
        <f>IF(OR(TOTAL!O33="",TOTAL!O33=0),"",TOTAL!O33/TOTAL!$C$6*'Vîrsta 3-4 ani'!$C$6)</f>
        <v/>
      </c>
      <c r="P33" s="248" t="str">
        <f>IF(OR(TOTAL!P33="",TOTAL!P33=0),"",TOTAL!P33/TOTAL!$C$6*'Vîrsta 3-4 ani'!$C$6)</f>
        <v/>
      </c>
      <c r="Q33" s="248" t="str">
        <f>IF(OR(TOTAL!Q33="",TOTAL!Q33=0),"",TOTAL!Q33/TOTAL!$C$6*'Vîrsta 3-4 ani'!$C$6)</f>
        <v/>
      </c>
      <c r="R33" s="248" t="str">
        <f>IF(OR(TOTAL!R33="",TOTAL!R33=0),"",TOTAL!R33/TOTAL!$C$6*'Vîrsta 3-4 ani'!$C$6)</f>
        <v/>
      </c>
      <c r="S33" s="248" t="str">
        <f>IF(OR(TOTAL!S33="",TOTAL!S33=0),"",TOTAL!S33/TOTAL!$C$6*'Vîrsta 3-4 ani'!$C$6)</f>
        <v/>
      </c>
      <c r="T33" s="248" t="str">
        <f>IF(OR(TOTAL!T33="",TOTAL!T33=0),"",TOTAL!T33/TOTAL!$C$6*'Vîrsta 3-4 ani'!$C$6)</f>
        <v/>
      </c>
      <c r="U33" s="248" t="str">
        <f>IF(OR(TOTAL!U33="",TOTAL!U33=0),"",TOTAL!U33/TOTAL!$C$6*'Vîrsta 3-4 ani'!$C$6)</f>
        <v/>
      </c>
      <c r="V33" s="248" t="str">
        <f>IF(OR(TOTAL!V33="",TOTAL!V33=0),"",TOTAL!V33/TOTAL!$C$6*'Vîrsta 3-4 ani'!$C$6)</f>
        <v/>
      </c>
      <c r="W33" s="248" t="str">
        <f>IF(OR(TOTAL!W33="",TOTAL!W33=0),"",TOTAL!W33/TOTAL!$C$6*'Vîrsta 3-4 ani'!$C$6)</f>
        <v/>
      </c>
      <c r="X33" s="248" t="str">
        <f>IF(OR(TOTAL!X33="",TOTAL!X33=0),"",TOTAL!X33/TOTAL!$C$6*'Vîrsta 3-4 ani'!$C$6)</f>
        <v/>
      </c>
      <c r="Y33" s="248" t="str">
        <f>IF(OR(TOTAL!Y33="",TOTAL!Y33=0),"",TOTAL!Y33/TOTAL!$C$6*'Vîrsta 3-4 ani'!$C$6)</f>
        <v/>
      </c>
      <c r="Z33" s="11">
        <f t="shared" si="0"/>
        <v>0</v>
      </c>
      <c r="AA33" s="11">
        <f t="shared" si="2"/>
        <v>0</v>
      </c>
      <c r="AB33" s="11" t="str">
        <f t="shared" si="15"/>
        <v/>
      </c>
      <c r="AC33" s="7">
        <v>20</v>
      </c>
      <c r="AD33" s="97" t="str">
        <f t="shared" si="11"/>
        <v/>
      </c>
      <c r="AE33" s="98">
        <v>1.0999999999999999E-2</v>
      </c>
      <c r="AF33" s="97" t="str">
        <f t="shared" si="12"/>
        <v/>
      </c>
      <c r="AG33" s="98">
        <v>2E-3</v>
      </c>
      <c r="AH33" s="97" t="str">
        <f t="shared" si="13"/>
        <v/>
      </c>
      <c r="AI33" s="98">
        <v>3.4000000000000002E-2</v>
      </c>
      <c r="AJ33" s="97" t="str">
        <f t="shared" si="14"/>
        <v/>
      </c>
      <c r="AK33" s="98">
        <v>0.2</v>
      </c>
      <c r="AL33" s="195"/>
      <c r="AM33" s="136"/>
      <c r="AN33" s="137"/>
      <c r="AO33" s="66"/>
    </row>
    <row r="34" spans="1:41" s="31" customFormat="1" ht="17" x14ac:dyDescent="0.2">
      <c r="A34" s="327"/>
      <c r="B34" s="61" t="s">
        <v>47</v>
      </c>
      <c r="C34" s="248" t="str">
        <f>IF(OR(TOTAL!C34="",TOTAL!C34=0),"",TOTAL!C34/TOTAL!$C$6*'Vîrsta 3-4 ani'!$C$6)</f>
        <v/>
      </c>
      <c r="D34" s="248" t="str">
        <f>IF(OR(TOTAL!D34="",TOTAL!D34=0),"",TOTAL!D34/TOTAL!$C$6*'Vîrsta 3-4 ani'!$C$6)</f>
        <v/>
      </c>
      <c r="E34" s="248">
        <f>IF(OR(TOTAL!E34="",TOTAL!E34=0),"",TOTAL!E34/TOTAL!$C$6*'Vîrsta 3-4 ani'!$C$6)</f>
        <v>0.19607843137254902</v>
      </c>
      <c r="F34" s="248" t="str">
        <f>IF(OR(TOTAL!F34="",TOTAL!F34=0),"",TOTAL!F34/TOTAL!$C$6*'Vîrsta 3-4 ani'!$C$6)</f>
        <v/>
      </c>
      <c r="G34" s="248" t="str">
        <f>IF(OR(TOTAL!G34="",TOTAL!G34=0),"",TOTAL!G34/TOTAL!$C$6*'Vîrsta 3-4 ani'!$C$6)</f>
        <v/>
      </c>
      <c r="H34" s="248" t="str">
        <f>IF(OR(TOTAL!H34="",TOTAL!H34=0),"",TOTAL!H34/TOTAL!$C$6*'Vîrsta 3-4 ani'!$C$6)</f>
        <v/>
      </c>
      <c r="I34" s="248" t="str">
        <f>IF(OR(TOTAL!I34="",TOTAL!I34=0),"",TOTAL!I34/TOTAL!$C$6*'Vîrsta 3-4 ani'!$C$6)</f>
        <v/>
      </c>
      <c r="J34" s="248">
        <f>IF(OR(TOTAL!J34="",TOTAL!J34=0),"",TOTAL!J34/TOTAL!$C$6*'Vîrsta 3-4 ani'!$C$6)</f>
        <v>0.19607843137254902</v>
      </c>
      <c r="K34" s="248" t="str">
        <f>IF(OR(TOTAL!K34="",TOTAL!K34=0),"",TOTAL!K34/TOTAL!$C$6*'Vîrsta 3-4 ani'!$C$6)</f>
        <v/>
      </c>
      <c r="L34" s="248" t="str">
        <f>IF(OR(TOTAL!L34="",TOTAL!L34=0),"",TOTAL!L34/TOTAL!$C$6*'Vîrsta 3-4 ani'!$C$6)</f>
        <v/>
      </c>
      <c r="M34" s="248" t="str">
        <f>IF(OR(TOTAL!M34="",TOTAL!M34=0),"",TOTAL!M34/TOTAL!$C$6*'Vîrsta 3-4 ani'!$C$6)</f>
        <v/>
      </c>
      <c r="N34" s="248" t="str">
        <f>IF(OR(TOTAL!N34="",TOTAL!N34=0),"",TOTAL!N34/TOTAL!$C$6*'Vîrsta 3-4 ani'!$C$6)</f>
        <v/>
      </c>
      <c r="O34" s="248" t="str">
        <f>IF(OR(TOTAL!O34="",TOTAL!O34=0),"",TOTAL!O34/TOTAL!$C$6*'Vîrsta 3-4 ani'!$C$6)</f>
        <v/>
      </c>
      <c r="P34" s="248" t="str">
        <f>IF(OR(TOTAL!P34="",TOTAL!P34=0),"",TOTAL!P34/TOTAL!$C$6*'Vîrsta 3-4 ani'!$C$6)</f>
        <v/>
      </c>
      <c r="Q34" s="248" t="str">
        <f>IF(OR(TOTAL!Q34="",TOTAL!Q34=0),"",TOTAL!Q34/TOTAL!$C$6*'Vîrsta 3-4 ani'!$C$6)</f>
        <v/>
      </c>
      <c r="R34" s="248" t="str">
        <f>IF(OR(TOTAL!R34="",TOTAL!R34=0),"",TOTAL!R34/TOTAL!$C$6*'Vîrsta 3-4 ani'!$C$6)</f>
        <v/>
      </c>
      <c r="S34" s="248" t="str">
        <f>IF(OR(TOTAL!S34="",TOTAL!S34=0),"",TOTAL!S34/TOTAL!$C$6*'Vîrsta 3-4 ani'!$C$6)</f>
        <v/>
      </c>
      <c r="T34" s="248" t="str">
        <f>IF(OR(TOTAL!T34="",TOTAL!T34=0),"",TOTAL!T34/TOTAL!$C$6*'Vîrsta 3-4 ani'!$C$6)</f>
        <v/>
      </c>
      <c r="U34" s="248" t="str">
        <f>IF(OR(TOTAL!U34="",TOTAL!U34=0),"",TOTAL!U34/TOTAL!$C$6*'Vîrsta 3-4 ani'!$C$6)</f>
        <v/>
      </c>
      <c r="V34" s="248" t="str">
        <f>IF(OR(TOTAL!V34="",TOTAL!V34=0),"",TOTAL!V34/TOTAL!$C$6*'Vîrsta 3-4 ani'!$C$6)</f>
        <v/>
      </c>
      <c r="W34" s="248" t="str">
        <f>IF(OR(TOTAL!W34="",TOTAL!W34=0),"",TOTAL!W34/TOTAL!$C$6*'Vîrsta 3-4 ani'!$C$6)</f>
        <v/>
      </c>
      <c r="X34" s="248" t="str">
        <f>IF(OR(TOTAL!X34="",TOTAL!X34=0),"",TOTAL!X34/TOTAL!$C$6*'Vîrsta 3-4 ani'!$C$6)</f>
        <v/>
      </c>
      <c r="Y34" s="248" t="str">
        <f>IF(OR(TOTAL!Y34="",TOTAL!Y34=0),"",TOTAL!Y34/TOTAL!$C$6*'Vîrsta 3-4 ani'!$C$6)</f>
        <v/>
      </c>
      <c r="Z34" s="11">
        <f t="shared" si="0"/>
        <v>0.39215686274509803</v>
      </c>
      <c r="AA34" s="11">
        <f t="shared" si="2"/>
        <v>1.9223375624759709</v>
      </c>
      <c r="AB34" s="11">
        <f t="shared" si="15"/>
        <v>1.9223375624759709</v>
      </c>
      <c r="AC34" s="7"/>
      <c r="AD34" s="97">
        <f t="shared" si="11"/>
        <v>1.922337562475971E-2</v>
      </c>
      <c r="AE34" s="98">
        <v>0.01</v>
      </c>
      <c r="AF34" s="97">
        <f t="shared" si="12"/>
        <v>3.8446751249519417E-3</v>
      </c>
      <c r="AG34" s="98">
        <v>2E-3</v>
      </c>
      <c r="AH34" s="97">
        <f t="shared" si="13"/>
        <v>5.7670126874279123E-2</v>
      </c>
      <c r="AI34" s="98">
        <v>0.03</v>
      </c>
      <c r="AJ34" s="97">
        <f t="shared" si="14"/>
        <v>0.23068050749711649</v>
      </c>
      <c r="AK34" s="98">
        <v>0.12</v>
      </c>
      <c r="AL34" s="195"/>
      <c r="AM34" s="136"/>
      <c r="AN34" s="137"/>
      <c r="AO34" s="66"/>
    </row>
    <row r="35" spans="1:41" s="31" customFormat="1" ht="17" x14ac:dyDescent="0.2">
      <c r="A35" s="327"/>
      <c r="B35" s="61" t="s">
        <v>84</v>
      </c>
      <c r="C35" s="248" t="str">
        <f>IF(OR(TOTAL!C35="",TOTAL!C35=0),"",TOTAL!C35/TOTAL!$C$6*'Vîrsta 3-4 ani'!$C$6)</f>
        <v/>
      </c>
      <c r="D35" s="248" t="str">
        <f>IF(OR(TOTAL!D35="",TOTAL!D35=0),"",TOTAL!D35/TOTAL!$C$6*'Vîrsta 3-4 ani'!$C$6)</f>
        <v/>
      </c>
      <c r="E35" s="248" t="str">
        <f>IF(OR(TOTAL!E35="",TOTAL!E35=0),"",TOTAL!E35/TOTAL!$C$6*'Vîrsta 3-4 ani'!$C$6)</f>
        <v/>
      </c>
      <c r="F35" s="248">
        <f>IF(OR(TOTAL!F35="",TOTAL!F35=0),"",TOTAL!F35/TOTAL!$C$6*'Vîrsta 3-4 ani'!$C$6)</f>
        <v>0.98039215686274506</v>
      </c>
      <c r="G35" s="248" t="str">
        <f>IF(OR(TOTAL!G35="",TOTAL!G35=0),"",TOTAL!G35/TOTAL!$C$6*'Vîrsta 3-4 ani'!$C$6)</f>
        <v/>
      </c>
      <c r="H35" s="248" t="str">
        <f>IF(OR(TOTAL!H35="",TOTAL!H35=0),"",TOTAL!H35/TOTAL!$C$6*'Vîrsta 3-4 ani'!$C$6)</f>
        <v/>
      </c>
      <c r="I35" s="248" t="str">
        <f>IF(OR(TOTAL!I35="",TOTAL!I35=0),"",TOTAL!I35/TOTAL!$C$6*'Vîrsta 3-4 ani'!$C$6)</f>
        <v/>
      </c>
      <c r="J35" s="248" t="str">
        <f>IF(OR(TOTAL!J35="",TOTAL!J35=0),"",TOTAL!J35/TOTAL!$C$6*'Vîrsta 3-4 ani'!$C$6)</f>
        <v/>
      </c>
      <c r="K35" s="248" t="str">
        <f>IF(OR(TOTAL!K35="",TOTAL!K35=0),"",TOTAL!K35/TOTAL!$C$6*'Vîrsta 3-4 ani'!$C$6)</f>
        <v/>
      </c>
      <c r="L35" s="248" t="str">
        <f>IF(OR(TOTAL!L35="",TOTAL!L35=0),"",TOTAL!L35/TOTAL!$C$6*'Vîrsta 3-4 ani'!$C$6)</f>
        <v/>
      </c>
      <c r="M35" s="248" t="str">
        <f>IF(OR(TOTAL!M35="",TOTAL!M35=0),"",TOTAL!M35/TOTAL!$C$6*'Vîrsta 3-4 ani'!$C$6)</f>
        <v/>
      </c>
      <c r="N35" s="248" t="str">
        <f>IF(OR(TOTAL!N35="",TOTAL!N35=0),"",TOTAL!N35/TOTAL!$C$6*'Vîrsta 3-4 ani'!$C$6)</f>
        <v/>
      </c>
      <c r="O35" s="248" t="str">
        <f>IF(OR(TOTAL!O35="",TOTAL!O35=0),"",TOTAL!O35/TOTAL!$C$6*'Vîrsta 3-4 ani'!$C$6)</f>
        <v/>
      </c>
      <c r="P35" s="248">
        <f>IF(OR(TOTAL!P35="",TOTAL!P35=0),"",TOTAL!P35/TOTAL!$C$6*'Vîrsta 3-4 ani'!$C$6)</f>
        <v>0.98039215686274506</v>
      </c>
      <c r="Q35" s="248" t="str">
        <f>IF(OR(TOTAL!Q35="",TOTAL!Q35=0),"",TOTAL!Q35/TOTAL!$C$6*'Vîrsta 3-4 ani'!$C$6)</f>
        <v/>
      </c>
      <c r="R35" s="248" t="str">
        <f>IF(OR(TOTAL!R35="",TOTAL!R35=0),"",TOTAL!R35/TOTAL!$C$6*'Vîrsta 3-4 ani'!$C$6)</f>
        <v/>
      </c>
      <c r="S35" s="248" t="str">
        <f>IF(OR(TOTAL!S35="",TOTAL!S35=0),"",TOTAL!S35/TOTAL!$C$6*'Vîrsta 3-4 ani'!$C$6)</f>
        <v/>
      </c>
      <c r="T35" s="248" t="str">
        <f>IF(OR(TOTAL!T35="",TOTAL!T35=0),"",TOTAL!T35/TOTAL!$C$6*'Vîrsta 3-4 ani'!$C$6)</f>
        <v/>
      </c>
      <c r="U35" s="248" t="str">
        <f>IF(OR(TOTAL!U35="",TOTAL!U35=0),"",TOTAL!U35/TOTAL!$C$6*'Vîrsta 3-4 ani'!$C$6)</f>
        <v/>
      </c>
      <c r="V35" s="248" t="str">
        <f>IF(OR(TOTAL!V35="",TOTAL!V35=0),"",TOTAL!V35/TOTAL!$C$6*'Vîrsta 3-4 ani'!$C$6)</f>
        <v/>
      </c>
      <c r="W35" s="248" t="str">
        <f>IF(OR(TOTAL!W35="",TOTAL!W35=0),"",TOTAL!W35/TOTAL!$C$6*'Vîrsta 3-4 ani'!$C$6)</f>
        <v/>
      </c>
      <c r="X35" s="248" t="str">
        <f>IF(OR(TOTAL!X35="",TOTAL!X35=0),"",TOTAL!X35/TOTAL!$C$6*'Vîrsta 3-4 ani'!$C$6)</f>
        <v/>
      </c>
      <c r="Y35" s="248" t="str">
        <f>IF(OR(TOTAL!Y35="",TOTAL!Y35=0),"",TOTAL!Y35/TOTAL!$C$6*'Vîrsta 3-4 ani'!$C$6)</f>
        <v/>
      </c>
      <c r="Z35" s="11">
        <f t="shared" si="0"/>
        <v>1.9607843137254901</v>
      </c>
      <c r="AA35" s="11">
        <f t="shared" si="2"/>
        <v>9.6116878123798539</v>
      </c>
      <c r="AB35" s="11">
        <f t="shared" si="15"/>
        <v>8.7466359092656667</v>
      </c>
      <c r="AC35" s="7">
        <v>9</v>
      </c>
      <c r="AD35" s="97">
        <f t="shared" si="11"/>
        <v>0.17493271818531334</v>
      </c>
      <c r="AE35" s="98">
        <v>0.02</v>
      </c>
      <c r="AF35" s="97">
        <f t="shared" si="12"/>
        <v>1.7493271818531334E-2</v>
      </c>
      <c r="AG35" s="98">
        <v>2E-3</v>
      </c>
      <c r="AH35" s="97">
        <f t="shared" si="13"/>
        <v>0.49855824682814304</v>
      </c>
      <c r="AI35" s="98">
        <v>5.7000000000000002E-2</v>
      </c>
      <c r="AJ35" s="97">
        <f t="shared" si="14"/>
        <v>2.8863898500576703</v>
      </c>
      <c r="AK35" s="98">
        <v>0.33</v>
      </c>
      <c r="AL35" s="195"/>
      <c r="AM35" s="136"/>
      <c r="AN35" s="137"/>
      <c r="AO35" s="66"/>
    </row>
    <row r="36" spans="1:41" s="31" customFormat="1" ht="17" x14ac:dyDescent="0.2">
      <c r="A36" s="327"/>
      <c r="B36" s="61" t="s">
        <v>48</v>
      </c>
      <c r="C36" s="248">
        <f>IF(OR(TOTAL!C36="",TOTAL!C36=0),"",TOTAL!C36/TOTAL!$C$6*'Vîrsta 3-4 ani'!$C$6)</f>
        <v>0.13333333333333333</v>
      </c>
      <c r="D36" s="248">
        <f>IF(OR(TOTAL!D36="",TOTAL!D36=0),"",TOTAL!D36/TOTAL!$C$6*'Vîrsta 3-4 ani'!$C$6)</f>
        <v>0.13333333333333333</v>
      </c>
      <c r="E36" s="248" t="str">
        <f>IF(OR(TOTAL!E36="",TOTAL!E36=0),"",TOTAL!E36/TOTAL!$C$6*'Vîrsta 3-4 ani'!$C$6)</f>
        <v/>
      </c>
      <c r="F36" s="248">
        <f>IF(OR(TOTAL!F36="",TOTAL!F36=0),"",TOTAL!F36/TOTAL!$C$6*'Vîrsta 3-4 ani'!$C$6)</f>
        <v>0.13333333333333333</v>
      </c>
      <c r="G36" s="248" t="str">
        <f>IF(OR(TOTAL!G36="",TOTAL!G36=0),"",TOTAL!G36/TOTAL!$C$6*'Vîrsta 3-4 ani'!$C$6)</f>
        <v/>
      </c>
      <c r="H36" s="248" t="str">
        <f>IF(OR(TOTAL!H36="",TOTAL!H36=0),"",TOTAL!H36/TOTAL!$C$6*'Vîrsta 3-4 ani'!$C$6)</f>
        <v/>
      </c>
      <c r="I36" s="248">
        <f>IF(OR(TOTAL!I36="",TOTAL!I36=0),"",TOTAL!I36/TOTAL!$C$6*'Vîrsta 3-4 ani'!$C$6)</f>
        <v>0.13333333333333333</v>
      </c>
      <c r="J36" s="248">
        <f>IF(OR(TOTAL!J36="",TOTAL!J36=0),"",TOTAL!J36/TOTAL!$C$6*'Vîrsta 3-4 ani'!$C$6)</f>
        <v>0.13333333333333333</v>
      </c>
      <c r="K36" s="248">
        <f>IF(OR(TOTAL!K36="",TOTAL!K36=0),"",TOTAL!K36/TOTAL!$C$6*'Vîrsta 3-4 ani'!$C$6)</f>
        <v>0.13333333333333333</v>
      </c>
      <c r="L36" s="248" t="str">
        <f>IF(OR(TOTAL!L36="",TOTAL!L36=0),"",TOTAL!L36/TOTAL!$C$6*'Vîrsta 3-4 ani'!$C$6)</f>
        <v/>
      </c>
      <c r="M36" s="248">
        <f>IF(OR(TOTAL!M36="",TOTAL!M36=0),"",TOTAL!M36/TOTAL!$C$6*'Vîrsta 3-4 ani'!$C$6)</f>
        <v>0.13333333333333333</v>
      </c>
      <c r="N36" s="248">
        <f>IF(OR(TOTAL!N36="",TOTAL!N36=0),"",TOTAL!N36/TOTAL!$C$6*'Vîrsta 3-4 ani'!$C$6)</f>
        <v>0.13333333333333333</v>
      </c>
      <c r="O36" s="248" t="str">
        <f>IF(OR(TOTAL!O36="",TOTAL!O36=0),"",TOTAL!O36/TOTAL!$C$6*'Vîrsta 3-4 ani'!$C$6)</f>
        <v/>
      </c>
      <c r="P36" s="248">
        <f>IF(OR(TOTAL!P36="",TOTAL!P36=0),"",TOTAL!P36/TOTAL!$C$6*'Vîrsta 3-4 ani'!$C$6)</f>
        <v>0.13333333333333333</v>
      </c>
      <c r="Q36" s="248" t="str">
        <f>IF(OR(TOTAL!Q36="",TOTAL!Q36=0),"",TOTAL!Q36/TOTAL!$C$6*'Vîrsta 3-4 ani'!$C$6)</f>
        <v/>
      </c>
      <c r="R36" s="248" t="str">
        <f>IF(OR(TOTAL!R36="",TOTAL!R36=0),"",TOTAL!R36/TOTAL!$C$6*'Vîrsta 3-4 ani'!$C$6)</f>
        <v/>
      </c>
      <c r="S36" s="248">
        <f>IF(OR(TOTAL!S36="",TOTAL!S36=0),"",TOTAL!S36/TOTAL!$C$6*'Vîrsta 3-4 ani'!$C$6)</f>
        <v>0.13333333333333333</v>
      </c>
      <c r="T36" s="248">
        <f>IF(OR(TOTAL!T36="",TOTAL!T36=0),"",TOTAL!T36/TOTAL!$C$6*'Vîrsta 3-4 ani'!$C$6)</f>
        <v>0.13333333333333333</v>
      </c>
      <c r="U36" s="248">
        <f>IF(OR(TOTAL!U36="",TOTAL!U36=0),"",TOTAL!U36/TOTAL!$C$6*'Vîrsta 3-4 ani'!$C$6)</f>
        <v>0.13333333333333333</v>
      </c>
      <c r="V36" s="248">
        <f>IF(OR(TOTAL!V36="",TOTAL!V36=0),"",TOTAL!V36/TOTAL!$C$6*'Vîrsta 3-4 ani'!$C$6)</f>
        <v>0.13333333333333333</v>
      </c>
      <c r="W36" s="248">
        <f>IF(OR(TOTAL!W36="",TOTAL!W36=0),"",TOTAL!W36/TOTAL!$C$6*'Vîrsta 3-4 ani'!$C$6)</f>
        <v>0.13333333333333333</v>
      </c>
      <c r="X36" s="248" t="str">
        <f>IF(OR(TOTAL!X36="",TOTAL!X36=0),"",TOTAL!X36/TOTAL!$C$6*'Vîrsta 3-4 ani'!$C$6)</f>
        <v/>
      </c>
      <c r="Y36" s="248" t="str">
        <f>IF(OR(TOTAL!Y36="",TOTAL!Y36=0),"",TOTAL!Y36/TOTAL!$C$6*'Vîrsta 3-4 ani'!$C$6)</f>
        <v/>
      </c>
      <c r="Z36" s="11">
        <f t="shared" si="0"/>
        <v>1.8666666666666665</v>
      </c>
      <c r="AA36" s="11">
        <f t="shared" si="2"/>
        <v>9.1503267973856204</v>
      </c>
      <c r="AB36" s="11">
        <f t="shared" si="15"/>
        <v>9.1503267973856204</v>
      </c>
      <c r="AC36" s="7"/>
      <c r="AD36" s="97">
        <f t="shared" si="11"/>
        <v>9.1503267973856203E-2</v>
      </c>
      <c r="AE36" s="98">
        <v>0.01</v>
      </c>
      <c r="AF36" s="97">
        <f t="shared" si="12"/>
        <v>3.6601307189542485E-2</v>
      </c>
      <c r="AG36" s="98">
        <v>4.0000000000000001E-3</v>
      </c>
      <c r="AH36" s="97">
        <f t="shared" si="13"/>
        <v>0.2745098039215686</v>
      </c>
      <c r="AI36" s="98">
        <v>0.03</v>
      </c>
      <c r="AJ36" s="97">
        <f t="shared" si="14"/>
        <v>1.7385620915032678</v>
      </c>
      <c r="AK36" s="98">
        <v>0.19</v>
      </c>
      <c r="AL36" s="195"/>
      <c r="AM36" s="136"/>
      <c r="AN36" s="137"/>
      <c r="AO36" s="66"/>
    </row>
    <row r="37" spans="1:41" s="31" customFormat="1" ht="17" x14ac:dyDescent="0.2">
      <c r="A37" s="327"/>
      <c r="B37" s="62" t="s">
        <v>54</v>
      </c>
      <c r="C37" s="249" t="str">
        <f>IF(OR(TOTAL!C37="",TOTAL!C37=0),"",TOTAL!C37/TOTAL!$C$6*'Vîrsta 3-4 ani'!$C$6)</f>
        <v/>
      </c>
      <c r="D37" s="249" t="str">
        <f>IF(OR(TOTAL!D37="",TOTAL!D37=0),"",TOTAL!D37/TOTAL!$C$6*'Vîrsta 3-4 ani'!$C$6)</f>
        <v/>
      </c>
      <c r="E37" s="249" t="str">
        <f>IF(OR(TOTAL!E37="",TOTAL!E37=0),"",TOTAL!E37/TOTAL!$C$6*'Vîrsta 3-4 ani'!$C$6)</f>
        <v/>
      </c>
      <c r="F37" s="249" t="str">
        <f>IF(OR(TOTAL!F37="",TOTAL!F37=0),"",TOTAL!F37/TOTAL!$C$6*'Vîrsta 3-4 ani'!$C$6)</f>
        <v/>
      </c>
      <c r="G37" s="249" t="str">
        <f>IF(OR(TOTAL!G37="",TOTAL!G37=0),"",TOTAL!G37/TOTAL!$C$6*'Vîrsta 3-4 ani'!$C$6)</f>
        <v/>
      </c>
      <c r="H37" s="249" t="str">
        <f>IF(OR(TOTAL!H37="",TOTAL!H37=0),"",TOTAL!H37/TOTAL!$C$6*'Vîrsta 3-4 ani'!$C$6)</f>
        <v/>
      </c>
      <c r="I37" s="249" t="str">
        <f>IF(OR(TOTAL!I37="",TOTAL!I37=0),"",TOTAL!I37/TOTAL!$C$6*'Vîrsta 3-4 ani'!$C$6)</f>
        <v/>
      </c>
      <c r="J37" s="249" t="str">
        <f>IF(OR(TOTAL!J37="",TOTAL!J37=0),"",TOTAL!J37/TOTAL!$C$6*'Vîrsta 3-4 ani'!$C$6)</f>
        <v/>
      </c>
      <c r="K37" s="249" t="str">
        <f>IF(OR(TOTAL!K37="",TOTAL!K37=0),"",TOTAL!K37/TOTAL!$C$6*'Vîrsta 3-4 ani'!$C$6)</f>
        <v/>
      </c>
      <c r="L37" s="249" t="str">
        <f>IF(OR(TOTAL!L37="",TOTAL!L37=0),"",TOTAL!L37/TOTAL!$C$6*'Vîrsta 3-4 ani'!$C$6)</f>
        <v/>
      </c>
      <c r="M37" s="249" t="str">
        <f>IF(OR(TOTAL!M37="",TOTAL!M37=0),"",TOTAL!M37/TOTAL!$C$6*'Vîrsta 3-4 ani'!$C$6)</f>
        <v/>
      </c>
      <c r="N37" s="249" t="str">
        <f>IF(OR(TOTAL!N37="",TOTAL!N37=0),"",TOTAL!N37/TOTAL!$C$6*'Vîrsta 3-4 ani'!$C$6)</f>
        <v/>
      </c>
      <c r="O37" s="249" t="str">
        <f>IF(OR(TOTAL!O37="",TOTAL!O37=0),"",TOTAL!O37/TOTAL!$C$6*'Vîrsta 3-4 ani'!$C$6)</f>
        <v/>
      </c>
      <c r="P37" s="249" t="str">
        <f>IF(OR(TOTAL!P37="",TOTAL!P37=0),"",TOTAL!P37/TOTAL!$C$6*'Vîrsta 3-4 ani'!$C$6)</f>
        <v/>
      </c>
      <c r="Q37" s="249" t="str">
        <f>IF(OR(TOTAL!Q37="",TOTAL!Q37=0),"",TOTAL!Q37/TOTAL!$C$6*'Vîrsta 3-4 ani'!$C$6)</f>
        <v/>
      </c>
      <c r="R37" s="249" t="str">
        <f>IF(OR(TOTAL!R37="",TOTAL!R37=0),"",TOTAL!R37/TOTAL!$C$6*'Vîrsta 3-4 ani'!$C$6)</f>
        <v/>
      </c>
      <c r="S37" s="249" t="str">
        <f>IF(OR(TOTAL!S37="",TOTAL!S37=0),"",TOTAL!S37/TOTAL!$C$6*'Vîrsta 3-4 ani'!$C$6)</f>
        <v/>
      </c>
      <c r="T37" s="249" t="str">
        <f>IF(OR(TOTAL!T37="",TOTAL!T37=0),"",TOTAL!T37/TOTAL!$C$6*'Vîrsta 3-4 ani'!$C$6)</f>
        <v/>
      </c>
      <c r="U37" s="249" t="str">
        <f>IF(OR(TOTAL!U37="",TOTAL!U37=0),"",TOTAL!U37/TOTAL!$C$6*'Vîrsta 3-4 ani'!$C$6)</f>
        <v/>
      </c>
      <c r="V37" s="249" t="str">
        <f>IF(OR(TOTAL!V37="",TOTAL!V37=0),"",TOTAL!V37/TOTAL!$C$6*'Vîrsta 3-4 ani'!$C$6)</f>
        <v/>
      </c>
      <c r="W37" s="249" t="str">
        <f>IF(OR(TOTAL!W37="",TOTAL!W37=0),"",TOTAL!W37/TOTAL!$C$6*'Vîrsta 3-4 ani'!$C$6)</f>
        <v/>
      </c>
      <c r="X37" s="249" t="str">
        <f>IF(OR(TOTAL!X37="",TOTAL!X37=0),"",TOTAL!X37/TOTAL!$C$6*'Vîrsta 3-4 ani'!$C$6)</f>
        <v/>
      </c>
      <c r="Y37" s="249" t="str">
        <f>IF(OR(TOTAL!Y37="",TOTAL!Y37=0),"",TOTAL!Y37/TOTAL!$C$6*'Vîrsta 3-4 ani'!$C$6)</f>
        <v/>
      </c>
      <c r="Z37" s="11">
        <f t="shared" si="0"/>
        <v>0</v>
      </c>
      <c r="AA37" s="11">
        <f t="shared" si="2"/>
        <v>0</v>
      </c>
      <c r="AB37" s="11" t="str">
        <f t="shared" si="15"/>
        <v/>
      </c>
      <c r="AC37" s="7">
        <v>25</v>
      </c>
      <c r="AD37" s="97" t="str">
        <f t="shared" si="11"/>
        <v/>
      </c>
      <c r="AE37" s="98">
        <v>2.1999999999999999E-2</v>
      </c>
      <c r="AF37" s="97" t="str">
        <f t="shared" si="12"/>
        <v/>
      </c>
      <c r="AG37" s="98">
        <v>1E-3</v>
      </c>
      <c r="AH37" s="97" t="str">
        <f t="shared" si="13"/>
        <v/>
      </c>
      <c r="AI37" s="98">
        <v>6.5000000000000002E-2</v>
      </c>
      <c r="AJ37" s="97" t="str">
        <f t="shared" si="14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7" x14ac:dyDescent="0.2">
      <c r="A38" s="327"/>
      <c r="B38" s="62" t="s">
        <v>55</v>
      </c>
      <c r="C38" s="249">
        <f>IF(OR(TOTAL!C38="",TOTAL!C38=0),"",TOTAL!C38/TOTAL!$C$6*'Vîrsta 3-4 ani'!$C$6)</f>
        <v>0.10980392156862745</v>
      </c>
      <c r="D38" s="249">
        <f>IF(OR(TOTAL!D38="",TOTAL!D38=0),"",TOTAL!D38/TOTAL!$C$6*'Vîrsta 3-4 ani'!$C$6)</f>
        <v>0.10784313725490198</v>
      </c>
      <c r="E38" s="249" t="str">
        <f>IF(OR(TOTAL!E38="",TOTAL!E38=0),"",TOTAL!E38/TOTAL!$C$6*'Vîrsta 3-4 ani'!$C$6)</f>
        <v/>
      </c>
      <c r="F38" s="249" t="str">
        <f>IF(OR(TOTAL!F38="",TOTAL!F38=0),"",TOTAL!F38/TOTAL!$C$6*'Vîrsta 3-4 ani'!$C$6)</f>
        <v/>
      </c>
      <c r="G38" s="249" t="str">
        <f>IF(OR(TOTAL!G38="",TOTAL!G38=0),"",TOTAL!G38/TOTAL!$C$6*'Vîrsta 3-4 ani'!$C$6)</f>
        <v/>
      </c>
      <c r="H38" s="249" t="str">
        <f>IF(OR(TOTAL!H38="",TOTAL!H38=0),"",TOTAL!H38/TOTAL!$C$6*'Vîrsta 3-4 ani'!$C$6)</f>
        <v/>
      </c>
      <c r="I38" s="249">
        <f>IF(OR(TOTAL!I38="",TOTAL!I38=0),"",TOTAL!I38/TOTAL!$C$6*'Vîrsta 3-4 ani'!$C$6)</f>
        <v>0.1803921568627451</v>
      </c>
      <c r="J38" s="249">
        <f>IF(OR(TOTAL!J38="",TOTAL!J38=0),"",TOTAL!J38/TOTAL!$C$6*'Vîrsta 3-4 ani'!$C$6)</f>
        <v>9.8039215686274508E-2</v>
      </c>
      <c r="K38" s="249">
        <f>IF(OR(TOTAL!K38="",TOTAL!K38=0),"",TOTAL!K38/TOTAL!$C$6*'Vîrsta 3-4 ani'!$C$6)</f>
        <v>0.11372549019607842</v>
      </c>
      <c r="L38" s="249" t="str">
        <f>IF(OR(TOTAL!L38="",TOTAL!L38=0),"",TOTAL!L38/TOTAL!$C$6*'Vîrsta 3-4 ani'!$C$6)</f>
        <v/>
      </c>
      <c r="M38" s="249" t="str">
        <f>IF(OR(TOTAL!M38="",TOTAL!M38=0),"",TOTAL!M38/TOTAL!$C$6*'Vîrsta 3-4 ani'!$C$6)</f>
        <v/>
      </c>
      <c r="N38" s="249" t="str">
        <f>IF(OR(TOTAL!N38="",TOTAL!N38=0),"",TOTAL!N38/TOTAL!$C$6*'Vîrsta 3-4 ani'!$C$6)</f>
        <v/>
      </c>
      <c r="O38" s="249" t="str">
        <f>IF(OR(TOTAL!O38="",TOTAL!O38=0),"",TOTAL!O38/TOTAL!$C$6*'Vîrsta 3-4 ani'!$C$6)</f>
        <v/>
      </c>
      <c r="P38" s="249" t="str">
        <f>IF(OR(TOTAL!P38="",TOTAL!P38=0),"",TOTAL!P38/TOTAL!$C$6*'Vîrsta 3-4 ani'!$C$6)</f>
        <v/>
      </c>
      <c r="Q38" s="249" t="str">
        <f>IF(OR(TOTAL!Q38="",TOTAL!Q38=0),"",TOTAL!Q38/TOTAL!$C$6*'Vîrsta 3-4 ani'!$C$6)</f>
        <v/>
      </c>
      <c r="R38" s="249" t="str">
        <f>IF(OR(TOTAL!R38="",TOTAL!R38=0),"",TOTAL!R38/TOTAL!$C$6*'Vîrsta 3-4 ani'!$C$6)</f>
        <v/>
      </c>
      <c r="S38" s="249" t="str">
        <f>IF(OR(TOTAL!S38="",TOTAL!S38=0),"",TOTAL!S38/TOTAL!$C$6*'Vîrsta 3-4 ani'!$C$6)</f>
        <v/>
      </c>
      <c r="T38" s="249" t="str">
        <f>IF(OR(TOTAL!T38="",TOTAL!T38=0),"",TOTAL!T38/TOTAL!$C$6*'Vîrsta 3-4 ani'!$C$6)</f>
        <v/>
      </c>
      <c r="U38" s="249" t="str">
        <f>IF(OR(TOTAL!U38="",TOTAL!U38=0),"",TOTAL!U38/TOTAL!$C$6*'Vîrsta 3-4 ani'!$C$6)</f>
        <v/>
      </c>
      <c r="V38" s="249" t="str">
        <f>IF(OR(TOTAL!V38="",TOTAL!V38=0),"",TOTAL!V38/TOTAL!$C$6*'Vîrsta 3-4 ani'!$C$6)</f>
        <v/>
      </c>
      <c r="W38" s="249">
        <f>IF(OR(TOTAL!W38="",TOTAL!W38=0),"",TOTAL!W38/TOTAL!$C$6*'Vîrsta 3-4 ani'!$C$6)</f>
        <v>9.8039215686274508E-2</v>
      </c>
      <c r="X38" s="249" t="str">
        <f>IF(OR(TOTAL!X38="",TOTAL!X38=0),"",TOTAL!X38/TOTAL!$C$6*'Vîrsta 3-4 ani'!$C$6)</f>
        <v/>
      </c>
      <c r="Y38" s="249" t="str">
        <f>IF(OR(TOTAL!Y38="",TOTAL!Y38=0),"",TOTAL!Y38/TOTAL!$C$6*'Vîrsta 3-4 ani'!$C$6)</f>
        <v/>
      </c>
      <c r="Z38" s="11">
        <f t="shared" ref="Z38:Z62" si="16">SUM(C38:Y38)</f>
        <v>0.707843137254902</v>
      </c>
      <c r="AA38" s="11">
        <f t="shared" si="2"/>
        <v>3.4698193002691275</v>
      </c>
      <c r="AB38" s="11">
        <f t="shared" si="15"/>
        <v>2.4288735101883896</v>
      </c>
      <c r="AC38" s="7">
        <v>30</v>
      </c>
      <c r="AD38" s="97">
        <f t="shared" si="11"/>
        <v>1.7002114571318727E-2</v>
      </c>
      <c r="AE38" s="98">
        <v>7.0000000000000001E-3</v>
      </c>
      <c r="AF38" s="97">
        <f t="shared" si="12"/>
        <v>4.8577470203767792E-3</v>
      </c>
      <c r="AG38" s="98">
        <v>2E-3</v>
      </c>
      <c r="AH38" s="97">
        <f t="shared" si="13"/>
        <v>7.2866205305651688E-2</v>
      </c>
      <c r="AI38" s="98">
        <v>0.03</v>
      </c>
      <c r="AJ38" s="97">
        <f t="shared" si="14"/>
        <v>0.38861976163014234</v>
      </c>
      <c r="AK38" s="98">
        <v>0.16</v>
      </c>
      <c r="AL38" s="195"/>
      <c r="AM38" s="136"/>
      <c r="AN38" s="137"/>
      <c r="AO38" s="66"/>
    </row>
    <row r="39" spans="1:41" s="31" customFormat="1" ht="17" x14ac:dyDescent="0.2">
      <c r="A39" s="327"/>
      <c r="B39" s="61" t="s">
        <v>63</v>
      </c>
      <c r="C39" s="248" t="str">
        <f>IF(OR(TOTAL!C39="",TOTAL!C39=0),"",TOTAL!C39/TOTAL!$C$6*'Vîrsta 3-4 ani'!$C$6)</f>
        <v/>
      </c>
      <c r="D39" s="248" t="str">
        <f>IF(OR(TOTAL!D39="",TOTAL!D39=0),"",TOTAL!D39/TOTAL!$C$6*'Vîrsta 3-4 ani'!$C$6)</f>
        <v/>
      </c>
      <c r="E39" s="248" t="str">
        <f>IF(OR(TOTAL!E39="",TOTAL!E39=0),"",TOTAL!E39/TOTAL!$C$6*'Vîrsta 3-4 ani'!$C$6)</f>
        <v/>
      </c>
      <c r="F39" s="248" t="str">
        <f>IF(OR(TOTAL!F39="",TOTAL!F39=0),"",TOTAL!F39/TOTAL!$C$6*'Vîrsta 3-4 ani'!$C$6)</f>
        <v/>
      </c>
      <c r="G39" s="248" t="str">
        <f>IF(OR(TOTAL!G39="",TOTAL!G39=0),"",TOTAL!G39/TOTAL!$C$6*'Vîrsta 3-4 ani'!$C$6)</f>
        <v/>
      </c>
      <c r="H39" s="248">
        <f>IF(OR(TOTAL!H39="",TOTAL!H39=0),"",TOTAL!H39/TOTAL!$C$6*'Vîrsta 3-4 ani'!$C$6)</f>
        <v>5.8823529411764705E-2</v>
      </c>
      <c r="I39" s="248">
        <f>IF(OR(TOTAL!I39="",TOTAL!I39=0),"",TOTAL!I39/TOTAL!$C$6*'Vîrsta 3-4 ani'!$C$6)</f>
        <v>0.1803921568627451</v>
      </c>
      <c r="J39" s="248">
        <f>IF(OR(TOTAL!J39="",TOTAL!J39=0),"",TOTAL!J39/TOTAL!$C$6*'Vîrsta 3-4 ani'!$C$6)</f>
        <v>9.8039215686274508E-2</v>
      </c>
      <c r="K39" s="248">
        <f>IF(OR(TOTAL!K39="",TOTAL!K39=0),"",TOTAL!K39/TOTAL!$C$6*'Vîrsta 3-4 ani'!$C$6)</f>
        <v>5.8823529411764705E-2</v>
      </c>
      <c r="L39" s="248" t="str">
        <f>IF(OR(TOTAL!L39="",TOTAL!L39=0),"",TOTAL!L39/TOTAL!$C$6*'Vîrsta 3-4 ani'!$C$6)</f>
        <v/>
      </c>
      <c r="M39" s="248" t="str">
        <f>IF(OR(TOTAL!M39="",TOTAL!M39=0),"",TOTAL!M39/TOTAL!$C$6*'Vîrsta 3-4 ani'!$C$6)</f>
        <v/>
      </c>
      <c r="N39" s="248" t="str">
        <f>IF(OR(TOTAL!N39="",TOTAL!N39=0),"",TOTAL!N39/TOTAL!$C$6*'Vîrsta 3-4 ani'!$C$6)</f>
        <v/>
      </c>
      <c r="O39" s="248" t="str">
        <f>IF(OR(TOTAL!O39="",TOTAL!O39=0),"",TOTAL!O39/TOTAL!$C$6*'Vîrsta 3-4 ani'!$C$6)</f>
        <v/>
      </c>
      <c r="P39" s="248" t="str">
        <f>IF(OR(TOTAL!P39="",TOTAL!P39=0),"",TOTAL!P39/TOTAL!$C$6*'Vîrsta 3-4 ani'!$C$6)</f>
        <v/>
      </c>
      <c r="Q39" s="248" t="str">
        <f>IF(OR(TOTAL!Q39="",TOTAL!Q39=0),"",TOTAL!Q39/TOTAL!$C$6*'Vîrsta 3-4 ani'!$C$6)</f>
        <v/>
      </c>
      <c r="R39" s="248" t="str">
        <f>IF(OR(TOTAL!R39="",TOTAL!R39=0),"",TOTAL!R39/TOTAL!$C$6*'Vîrsta 3-4 ani'!$C$6)</f>
        <v/>
      </c>
      <c r="S39" s="248" t="str">
        <f>IF(OR(TOTAL!S39="",TOTAL!S39=0),"",TOTAL!S39/TOTAL!$C$6*'Vîrsta 3-4 ani'!$C$6)</f>
        <v/>
      </c>
      <c r="T39" s="248" t="str">
        <f>IF(OR(TOTAL!T39="",TOTAL!T39=0),"",TOTAL!T39/TOTAL!$C$6*'Vîrsta 3-4 ani'!$C$6)</f>
        <v/>
      </c>
      <c r="U39" s="248" t="str">
        <f>IF(OR(TOTAL!U39="",TOTAL!U39=0),"",TOTAL!U39/TOTAL!$C$6*'Vîrsta 3-4 ani'!$C$6)</f>
        <v/>
      </c>
      <c r="V39" s="248" t="str">
        <f>IF(OR(TOTAL!V39="",TOTAL!V39=0),"",TOTAL!V39/TOTAL!$C$6*'Vîrsta 3-4 ani'!$C$6)</f>
        <v/>
      </c>
      <c r="W39" s="248">
        <f>IF(OR(TOTAL!W39="",TOTAL!W39=0),"",TOTAL!W39/TOTAL!$C$6*'Vîrsta 3-4 ani'!$C$6)</f>
        <v>9.8039215686274508E-2</v>
      </c>
      <c r="X39" s="248" t="str">
        <f>IF(OR(TOTAL!X39="",TOTAL!X39=0),"",TOTAL!X39/TOTAL!$C$6*'Vîrsta 3-4 ani'!$C$6)</f>
        <v/>
      </c>
      <c r="Y39" s="248" t="str">
        <f>IF(OR(TOTAL!Y39="",TOTAL!Y39=0),"",TOTAL!Y39/TOTAL!$C$6*'Vîrsta 3-4 ani'!$C$6)</f>
        <v/>
      </c>
      <c r="Z39" s="11">
        <f t="shared" si="16"/>
        <v>0.49411764705882349</v>
      </c>
      <c r="AA39" s="11">
        <f t="shared" ref="AA39:AA70" si="17">IFERROR((Z39/$Z$6*1000),"")</f>
        <v>2.422145328719723</v>
      </c>
      <c r="AB39" s="11">
        <f t="shared" si="15"/>
        <v>1.9377162629757785</v>
      </c>
      <c r="AC39" s="7">
        <v>20</v>
      </c>
      <c r="AD39" s="97">
        <f t="shared" si="11"/>
        <v>1.356401384083045E-2</v>
      </c>
      <c r="AE39" s="98">
        <v>7.0000000000000001E-3</v>
      </c>
      <c r="AF39" s="97">
        <f t="shared" si="12"/>
        <v>3.8754325259515569E-3</v>
      </c>
      <c r="AG39" s="98">
        <v>2E-3</v>
      </c>
      <c r="AH39" s="97">
        <f t="shared" si="13"/>
        <v>6.5882352941176475E-2</v>
      </c>
      <c r="AI39" s="98">
        <v>3.4000000000000002E-2</v>
      </c>
      <c r="AJ39" s="97">
        <f t="shared" si="14"/>
        <v>0.27128027681660899</v>
      </c>
      <c r="AK39" s="98">
        <v>0.14000000000000001</v>
      </c>
      <c r="AL39" s="195"/>
      <c r="AM39" s="136"/>
      <c r="AN39" s="137"/>
      <c r="AO39" s="66"/>
    </row>
    <row r="40" spans="1:41" s="31" customFormat="1" ht="17" x14ac:dyDescent="0.2">
      <c r="A40" s="327"/>
      <c r="B40" s="61" t="s">
        <v>82</v>
      </c>
      <c r="C40" s="248" t="str">
        <f>IF(OR(TOTAL!C40="",TOTAL!C40=0),"",TOTAL!C40/TOTAL!$C$6*'Vîrsta 3-4 ani'!$C$6)</f>
        <v/>
      </c>
      <c r="D40" s="248">
        <f>IF(OR(TOTAL!D40="",TOTAL!D40=0),"",TOTAL!D40/TOTAL!$C$6*'Vîrsta 3-4 ani'!$C$6)</f>
        <v>2.9411764705882353E-2</v>
      </c>
      <c r="E40" s="248">
        <f>IF(OR(TOTAL!E40="",TOTAL!E40=0),"",TOTAL!E40/TOTAL!$C$6*'Vîrsta 3-4 ani'!$C$6)</f>
        <v>2.9411764705882353E-2</v>
      </c>
      <c r="F40" s="248">
        <f>IF(OR(TOTAL!F40="",TOTAL!F40=0),"",TOTAL!F40/TOTAL!$C$6*'Vîrsta 3-4 ani'!$C$6)</f>
        <v>2.9411764705882353E-2</v>
      </c>
      <c r="G40" s="248">
        <f>IF(OR(TOTAL!G40="",TOTAL!G40=0),"",TOTAL!G40/TOTAL!$C$6*'Vîrsta 3-4 ani'!$C$6)</f>
        <v>1.9607843137254902E-2</v>
      </c>
      <c r="H40" s="248" t="str">
        <f>IF(OR(TOTAL!H40="",TOTAL!H40=0),"",TOTAL!H40/TOTAL!$C$6*'Vîrsta 3-4 ani'!$C$6)</f>
        <v/>
      </c>
      <c r="I40" s="248" t="str">
        <f>IF(OR(TOTAL!I40="",TOTAL!I40=0),"",TOTAL!I40/TOTAL!$C$6*'Vîrsta 3-4 ani'!$C$6)</f>
        <v/>
      </c>
      <c r="J40" s="248" t="str">
        <f>IF(OR(TOTAL!J40="",TOTAL!J40=0),"",TOTAL!J40/TOTAL!$C$6*'Vîrsta 3-4 ani'!$C$6)</f>
        <v/>
      </c>
      <c r="K40" s="248" t="str">
        <f>IF(OR(TOTAL!K40="",TOTAL!K40=0),"",TOTAL!K40/TOTAL!$C$6*'Vîrsta 3-4 ani'!$C$6)</f>
        <v/>
      </c>
      <c r="L40" s="248" t="str">
        <f>IF(OR(TOTAL!L40="",TOTAL!L40=0),"",TOTAL!L40/TOTAL!$C$6*'Vîrsta 3-4 ani'!$C$6)</f>
        <v/>
      </c>
      <c r="M40" s="248">
        <f>IF(OR(TOTAL!M40="",TOTAL!M40=0),"",TOTAL!M40/TOTAL!$C$6*'Vîrsta 3-4 ani'!$C$6)</f>
        <v>2.7450980392156862E-2</v>
      </c>
      <c r="N40" s="248" t="str">
        <f>IF(OR(TOTAL!N40="",TOTAL!N40=0),"",TOTAL!N40/TOTAL!$C$6*'Vîrsta 3-4 ani'!$C$6)</f>
        <v/>
      </c>
      <c r="O40" s="248">
        <f>IF(OR(TOTAL!O40="",TOTAL!O40=0),"",TOTAL!O40/TOTAL!$C$6*'Vîrsta 3-4 ani'!$C$6)</f>
        <v>2.5490196078431372E-2</v>
      </c>
      <c r="P40" s="248" t="str">
        <f>IF(OR(TOTAL!P40="",TOTAL!P40=0),"",TOTAL!P40/TOTAL!$C$6*'Vîrsta 3-4 ani'!$C$6)</f>
        <v/>
      </c>
      <c r="Q40" s="248" t="str">
        <f>IF(OR(TOTAL!Q40="",TOTAL!Q40=0),"",TOTAL!Q40/TOTAL!$C$6*'Vîrsta 3-4 ani'!$C$6)</f>
        <v/>
      </c>
      <c r="R40" s="248" t="str">
        <f>IF(OR(TOTAL!R40="",TOTAL!R40=0),"",TOTAL!R40/TOTAL!$C$6*'Vîrsta 3-4 ani'!$C$6)</f>
        <v/>
      </c>
      <c r="S40" s="248" t="str">
        <f>IF(OR(TOTAL!S40="",TOTAL!S40=0),"",TOTAL!S40/TOTAL!$C$6*'Vîrsta 3-4 ani'!$C$6)</f>
        <v/>
      </c>
      <c r="T40" s="248">
        <f>IF(OR(TOTAL!T40="",TOTAL!T40=0),"",TOTAL!T40/TOTAL!$C$6*'Vîrsta 3-4 ani'!$C$6)</f>
        <v>2.5490196078431372E-2</v>
      </c>
      <c r="U40" s="248" t="str">
        <f>IF(OR(TOTAL!U40="",TOTAL!U40=0),"",TOTAL!U40/TOTAL!$C$6*'Vîrsta 3-4 ani'!$C$6)</f>
        <v/>
      </c>
      <c r="V40" s="248" t="str">
        <f>IF(OR(TOTAL!V40="",TOTAL!V40=0),"",TOTAL!V40/TOTAL!$C$6*'Vîrsta 3-4 ani'!$C$6)</f>
        <v/>
      </c>
      <c r="W40" s="248">
        <f>IF(OR(TOTAL!W40="",TOTAL!W40=0),"",TOTAL!W40/TOTAL!$C$6*'Vîrsta 3-4 ani'!$C$6)</f>
        <v>2.5490196078431372E-2</v>
      </c>
      <c r="X40" s="248" t="str">
        <f>IF(OR(TOTAL!X40="",TOTAL!X40=0),"",TOTAL!X40/TOTAL!$C$6*'Vîrsta 3-4 ani'!$C$6)</f>
        <v/>
      </c>
      <c r="Y40" s="248" t="str">
        <f>IF(OR(TOTAL!Y40="",TOTAL!Y40=0),"",TOTAL!Y40/TOTAL!$C$6*'Vîrsta 3-4 ani'!$C$6)</f>
        <v/>
      </c>
      <c r="Z40" s="11">
        <f t="shared" si="16"/>
        <v>0.21176470588235291</v>
      </c>
      <c r="AA40" s="11">
        <f t="shared" si="17"/>
        <v>1.0380622837370241</v>
      </c>
      <c r="AB40" s="11">
        <f t="shared" si="15"/>
        <v>0.76816608996539792</v>
      </c>
      <c r="AC40" s="7">
        <v>26</v>
      </c>
      <c r="AD40" s="97">
        <f t="shared" si="11"/>
        <v>9.9861591695501722E-3</v>
      </c>
      <c r="AE40" s="98">
        <v>1.2999999999999999E-2</v>
      </c>
      <c r="AF40" s="97">
        <f t="shared" si="12"/>
        <v>2.3044982698961938E-3</v>
      </c>
      <c r="AG40" s="98">
        <v>3.0000000000000001E-3</v>
      </c>
      <c r="AH40" s="97">
        <f t="shared" si="13"/>
        <v>5.914878892733564E-2</v>
      </c>
      <c r="AI40" s="98">
        <v>7.6999999999999999E-2</v>
      </c>
      <c r="AJ40" s="97">
        <f t="shared" si="14"/>
        <v>0.21508650519031144</v>
      </c>
      <c r="AK40" s="98">
        <v>0.28000000000000003</v>
      </c>
      <c r="AL40" s="195"/>
      <c r="AM40" s="136"/>
      <c r="AN40" s="137"/>
      <c r="AO40" s="66"/>
    </row>
    <row r="41" spans="1:41" s="31" customFormat="1" ht="17" x14ac:dyDescent="0.2">
      <c r="A41" s="327"/>
      <c r="B41" s="61" t="s">
        <v>81</v>
      </c>
      <c r="C41" s="248" t="str">
        <f>IF(OR(TOTAL!C41="",TOTAL!C41=0),"",TOTAL!C41/TOTAL!$C$6*'Vîrsta 3-4 ani'!$C$6)</f>
        <v/>
      </c>
      <c r="D41" s="248" t="str">
        <f>IF(OR(TOTAL!D41="",TOTAL!D41=0),"",TOTAL!D41/TOTAL!$C$6*'Vîrsta 3-4 ani'!$C$6)</f>
        <v/>
      </c>
      <c r="E41" s="248" t="str">
        <f>IF(OR(TOTAL!E41="",TOTAL!E41=0),"",TOTAL!E41/TOTAL!$C$6*'Vîrsta 3-4 ani'!$C$6)</f>
        <v/>
      </c>
      <c r="F41" s="248" t="str">
        <f>IF(OR(TOTAL!F41="",TOTAL!F41=0),"",TOTAL!F41/TOTAL!$C$6*'Vîrsta 3-4 ani'!$C$6)</f>
        <v/>
      </c>
      <c r="G41" s="248" t="str">
        <f>IF(OR(TOTAL!G41="",TOTAL!G41=0),"",TOTAL!G41/TOTAL!$C$6*'Vîrsta 3-4 ani'!$C$6)</f>
        <v/>
      </c>
      <c r="H41" s="248">
        <f>IF(OR(TOTAL!H41="",TOTAL!H41=0),"",TOTAL!H41/TOTAL!$C$6*'Vîrsta 3-4 ani'!$C$6)</f>
        <v>2.5490196078431372E-2</v>
      </c>
      <c r="I41" s="248">
        <f>IF(OR(TOTAL!I41="",TOTAL!I41=0),"",TOTAL!I41/TOTAL!$C$6*'Vîrsta 3-4 ani'!$C$6)</f>
        <v>1.7647058823529412E-2</v>
      </c>
      <c r="J41" s="248">
        <f>IF(OR(TOTAL!J41="",TOTAL!J41=0),"",TOTAL!J41/TOTAL!$C$6*'Vîrsta 3-4 ani'!$C$6)</f>
        <v>2.5490196078431372E-2</v>
      </c>
      <c r="K41" s="248">
        <f>IF(OR(TOTAL!K41="",TOTAL!K41=0),"",TOTAL!K41/TOTAL!$C$6*'Vîrsta 3-4 ani'!$C$6)</f>
        <v>2.3529411764705882E-2</v>
      </c>
      <c r="L41" s="248">
        <f>IF(OR(TOTAL!L41="",TOTAL!L41=0),"",TOTAL!L41/TOTAL!$C$6*'Vîrsta 3-4 ani'!$C$6)</f>
        <v>1.3725490196078431E-2</v>
      </c>
      <c r="M41" s="248" t="str">
        <f>IF(OR(TOTAL!M41="",TOTAL!M41=0),"",TOTAL!M41/TOTAL!$C$6*'Vîrsta 3-4 ani'!$C$6)</f>
        <v/>
      </c>
      <c r="N41" s="248">
        <f>IF(OR(TOTAL!N41="",TOTAL!N41=0),"",TOTAL!N41/TOTAL!$C$6*'Vîrsta 3-4 ani'!$C$6)</f>
        <v>1.7647058823529412E-2</v>
      </c>
      <c r="O41" s="248" t="str">
        <f>IF(OR(TOTAL!O41="",TOTAL!O41=0),"",TOTAL!O41/TOTAL!$C$6*'Vîrsta 3-4 ani'!$C$6)</f>
        <v/>
      </c>
      <c r="P41" s="248">
        <f>IF(OR(TOTAL!P41="",TOTAL!P41=0),"",TOTAL!P41/TOTAL!$C$6*'Vîrsta 3-4 ani'!$C$6)</f>
        <v>2.3529411764705882E-2</v>
      </c>
      <c r="Q41" s="248">
        <f>IF(OR(TOTAL!Q41="",TOTAL!Q41=0),"",TOTAL!Q41/TOTAL!$C$6*'Vîrsta 3-4 ani'!$C$6)</f>
        <v>2.3529411764705882E-2</v>
      </c>
      <c r="R41" s="248">
        <f>IF(OR(TOTAL!R41="",TOTAL!R41=0),"",TOTAL!R41/TOTAL!$C$6*'Vîrsta 3-4 ani'!$C$6)</f>
        <v>2.5490196078431372E-2</v>
      </c>
      <c r="S41" s="248">
        <f>IF(OR(TOTAL!S41="",TOTAL!S41=0),"",TOTAL!S41/TOTAL!$C$6*'Vîrsta 3-4 ani'!$C$6)</f>
        <v>2.5490196078431372E-2</v>
      </c>
      <c r="T41" s="248" t="str">
        <f>IF(OR(TOTAL!T41="",TOTAL!T41=0),"",TOTAL!T41/TOTAL!$C$6*'Vîrsta 3-4 ani'!$C$6)</f>
        <v/>
      </c>
      <c r="U41" s="248">
        <f>IF(OR(TOTAL!U41="",TOTAL!U41=0),"",TOTAL!U41/TOTAL!$C$6*'Vîrsta 3-4 ani'!$C$6)</f>
        <v>2.7450980392156862E-2</v>
      </c>
      <c r="V41" s="248" t="str">
        <f>IF(OR(TOTAL!V41="",TOTAL!V41=0),"",TOTAL!V41/TOTAL!$C$6*'Vîrsta 3-4 ani'!$C$6)</f>
        <v/>
      </c>
      <c r="W41" s="248" t="str">
        <f>IF(OR(TOTAL!W41="",TOTAL!W41=0),"",TOTAL!W41/TOTAL!$C$6*'Vîrsta 3-4 ani'!$C$6)</f>
        <v/>
      </c>
      <c r="X41" s="248" t="str">
        <f>IF(OR(TOTAL!X41="",TOTAL!X41=0),"",TOTAL!X41/TOTAL!$C$6*'Vîrsta 3-4 ani'!$C$6)</f>
        <v/>
      </c>
      <c r="Y41" s="248" t="str">
        <f>IF(OR(TOTAL!Y41="",TOTAL!Y41=0),"",TOTAL!Y41/TOTAL!$C$6*'Vîrsta 3-4 ani'!$C$6)</f>
        <v/>
      </c>
      <c r="Z41" s="11">
        <f t="shared" si="16"/>
        <v>0.24901960784313726</v>
      </c>
      <c r="AA41" s="11">
        <f t="shared" si="17"/>
        <v>1.2206843521722415</v>
      </c>
      <c r="AB41" s="11">
        <f t="shared" si="15"/>
        <v>0.97654748173779315</v>
      </c>
      <c r="AC41" s="7">
        <v>20</v>
      </c>
      <c r="AD41" s="97">
        <f t="shared" si="11"/>
        <v>4.2968089196462896E-2</v>
      </c>
      <c r="AE41" s="98">
        <v>4.3999999999999997E-2</v>
      </c>
      <c r="AF41" s="97">
        <f t="shared" si="12"/>
        <v>3.9061899269511725E-3</v>
      </c>
      <c r="AG41" s="98">
        <v>4.0000000000000001E-3</v>
      </c>
      <c r="AH41" s="97">
        <f t="shared" si="13"/>
        <v>8.7889273356401384E-2</v>
      </c>
      <c r="AI41" s="98">
        <v>0.09</v>
      </c>
      <c r="AJ41" s="97">
        <f t="shared" si="14"/>
        <v>0.40038446751249518</v>
      </c>
      <c r="AK41" s="98">
        <v>0.41</v>
      </c>
      <c r="AL41" s="195"/>
      <c r="AM41" s="136"/>
      <c r="AN41" s="137"/>
      <c r="AO41" s="66"/>
    </row>
    <row r="42" spans="1:41" s="31" customFormat="1" ht="17" x14ac:dyDescent="0.2">
      <c r="A42" s="327"/>
      <c r="B42" s="61" t="s">
        <v>64</v>
      </c>
      <c r="C42" s="248" t="str">
        <f>IF(OR(TOTAL!C42="",TOTAL!C42=0),"",TOTAL!C42/TOTAL!$C$6*'Vîrsta 3-4 ani'!$C$6)</f>
        <v/>
      </c>
      <c r="D42" s="248" t="str">
        <f>IF(OR(TOTAL!D42="",TOTAL!D42=0),"",TOTAL!D42/TOTAL!$C$6*'Vîrsta 3-4 ani'!$C$6)</f>
        <v/>
      </c>
      <c r="E42" s="248" t="str">
        <f>IF(OR(TOTAL!E42="",TOTAL!E42=0),"",TOTAL!E42/TOTAL!$C$6*'Vîrsta 3-4 ani'!$C$6)</f>
        <v/>
      </c>
      <c r="F42" s="248" t="str">
        <f>IF(OR(TOTAL!F42="",TOTAL!F42=0),"",TOTAL!F42/TOTAL!$C$6*'Vîrsta 3-4 ani'!$C$6)</f>
        <v/>
      </c>
      <c r="G42" s="248" t="str">
        <f>IF(OR(TOTAL!G42="",TOTAL!G42=0),"",TOTAL!G42/TOTAL!$C$6*'Vîrsta 3-4 ani'!$C$6)</f>
        <v/>
      </c>
      <c r="H42" s="248" t="str">
        <f>IF(OR(TOTAL!H42="",TOTAL!H42=0),"",TOTAL!H42/TOTAL!$C$6*'Vîrsta 3-4 ani'!$C$6)</f>
        <v/>
      </c>
      <c r="I42" s="248" t="str">
        <f>IF(OR(TOTAL!I42="",TOTAL!I42=0),"",TOTAL!I42/TOTAL!$C$6*'Vîrsta 3-4 ani'!$C$6)</f>
        <v/>
      </c>
      <c r="J42" s="248" t="str">
        <f>IF(OR(TOTAL!J42="",TOTAL!J42=0),"",TOTAL!J42/TOTAL!$C$6*'Vîrsta 3-4 ani'!$C$6)</f>
        <v/>
      </c>
      <c r="K42" s="248" t="str">
        <f>IF(OR(TOTAL!K42="",TOTAL!K42=0),"",TOTAL!K42/TOTAL!$C$6*'Vîrsta 3-4 ani'!$C$6)</f>
        <v/>
      </c>
      <c r="L42" s="248" t="str">
        <f>IF(OR(TOTAL!L42="",TOTAL!L42=0),"",TOTAL!L42/TOTAL!$C$6*'Vîrsta 3-4 ani'!$C$6)</f>
        <v/>
      </c>
      <c r="M42" s="248" t="str">
        <f>IF(OR(TOTAL!M42="",TOTAL!M42=0),"",TOTAL!M42/TOTAL!$C$6*'Vîrsta 3-4 ani'!$C$6)</f>
        <v/>
      </c>
      <c r="N42" s="248" t="str">
        <f>IF(OR(TOTAL!N42="",TOTAL!N42=0),"",TOTAL!N42/TOTAL!$C$6*'Vîrsta 3-4 ani'!$C$6)</f>
        <v/>
      </c>
      <c r="O42" s="248" t="str">
        <f>IF(OR(TOTAL!O42="",TOTAL!O42=0),"",TOTAL!O42/TOTAL!$C$6*'Vîrsta 3-4 ani'!$C$6)</f>
        <v/>
      </c>
      <c r="P42" s="248" t="str">
        <f>IF(OR(TOTAL!P42="",TOTAL!P42=0),"",TOTAL!P42/TOTAL!$C$6*'Vîrsta 3-4 ani'!$C$6)</f>
        <v/>
      </c>
      <c r="Q42" s="248" t="str">
        <f>IF(OR(TOTAL!Q42="",TOTAL!Q42=0),"",TOTAL!Q42/TOTAL!$C$6*'Vîrsta 3-4 ani'!$C$6)</f>
        <v/>
      </c>
      <c r="R42" s="248" t="str">
        <f>IF(OR(TOTAL!R42="",TOTAL!R42=0),"",TOTAL!R42/TOTAL!$C$6*'Vîrsta 3-4 ani'!$C$6)</f>
        <v/>
      </c>
      <c r="S42" s="248" t="str">
        <f>IF(OR(TOTAL!S42="",TOTAL!S42=0),"",TOTAL!S42/TOTAL!$C$6*'Vîrsta 3-4 ani'!$C$6)</f>
        <v/>
      </c>
      <c r="T42" s="248" t="str">
        <f>IF(OR(TOTAL!T42="",TOTAL!T42=0),"",TOTAL!T42/TOTAL!$C$6*'Vîrsta 3-4 ani'!$C$6)</f>
        <v/>
      </c>
      <c r="U42" s="248" t="str">
        <f>IF(OR(TOTAL!U42="",TOTAL!U42=0),"",TOTAL!U42/TOTAL!$C$6*'Vîrsta 3-4 ani'!$C$6)</f>
        <v/>
      </c>
      <c r="V42" s="248" t="str">
        <f>IF(OR(TOTAL!V42="",TOTAL!V42=0),"",TOTAL!V42/TOTAL!$C$6*'Vîrsta 3-4 ani'!$C$6)</f>
        <v/>
      </c>
      <c r="W42" s="248" t="str">
        <f>IF(OR(TOTAL!W42="",TOTAL!W42=0),"",TOTAL!W42/TOTAL!$C$6*'Vîrsta 3-4 ani'!$C$6)</f>
        <v/>
      </c>
      <c r="X42" s="248" t="str">
        <f>IF(OR(TOTAL!X42="",TOTAL!X42=0),"",TOTAL!X42/TOTAL!$C$6*'Vîrsta 3-4 ani'!$C$6)</f>
        <v/>
      </c>
      <c r="Y42" s="248" t="str">
        <f>IF(OR(TOTAL!Y42="",TOTAL!Y42=0),"",TOTAL!Y42/TOTAL!$C$6*'Vîrsta 3-4 ani'!$C$6)</f>
        <v/>
      </c>
      <c r="Z42" s="11">
        <f t="shared" si="16"/>
        <v>0</v>
      </c>
      <c r="AA42" s="11">
        <f t="shared" si="17"/>
        <v>0</v>
      </c>
      <c r="AB42" s="11" t="str">
        <f t="shared" si="15"/>
        <v/>
      </c>
      <c r="AC42" s="7">
        <v>20</v>
      </c>
      <c r="AD42" s="97" t="str">
        <f t="shared" si="11"/>
        <v/>
      </c>
      <c r="AE42" s="98">
        <v>2.1999999999999999E-2</v>
      </c>
      <c r="AF42" s="97" t="str">
        <f t="shared" si="12"/>
        <v/>
      </c>
      <c r="AG42" s="98">
        <v>3.0000000000000001E-3</v>
      </c>
      <c r="AH42" s="97" t="str">
        <f t="shared" si="13"/>
        <v/>
      </c>
      <c r="AI42" s="98">
        <v>5.7000000000000002E-2</v>
      </c>
      <c r="AJ42" s="97" t="str">
        <f t="shared" si="14"/>
        <v/>
      </c>
      <c r="AK42" s="98">
        <v>0.24</v>
      </c>
      <c r="AL42" s="195"/>
      <c r="AM42" s="136"/>
      <c r="AN42" s="137"/>
      <c r="AO42" s="66"/>
    </row>
    <row r="43" spans="1:41" s="31" customFormat="1" ht="17" x14ac:dyDescent="0.2">
      <c r="A43" s="327"/>
      <c r="B43" s="61" t="s">
        <v>65</v>
      </c>
      <c r="C43" s="248" t="str">
        <f>IF(OR(TOTAL!C43="",TOTAL!C43=0),"",TOTAL!C43/TOTAL!$C$6*'Vîrsta 3-4 ani'!$C$6)</f>
        <v/>
      </c>
      <c r="D43" s="248" t="str">
        <f>IF(OR(TOTAL!D43="",TOTAL!D43=0),"",TOTAL!D43/TOTAL!$C$6*'Vîrsta 3-4 ani'!$C$6)</f>
        <v/>
      </c>
      <c r="E43" s="248" t="str">
        <f>IF(OR(TOTAL!E43="",TOTAL!E43=0),"",TOTAL!E43/TOTAL!$C$6*'Vîrsta 3-4 ani'!$C$6)</f>
        <v/>
      </c>
      <c r="F43" s="248" t="str">
        <f>IF(OR(TOTAL!F43="",TOTAL!F43=0),"",TOTAL!F43/TOTAL!$C$6*'Vîrsta 3-4 ani'!$C$6)</f>
        <v/>
      </c>
      <c r="G43" s="248" t="str">
        <f>IF(OR(TOTAL!G43="",TOTAL!G43=0),"",TOTAL!G43/TOTAL!$C$6*'Vîrsta 3-4 ani'!$C$6)</f>
        <v/>
      </c>
      <c r="H43" s="248" t="str">
        <f>IF(OR(TOTAL!H43="",TOTAL!H43=0),"",TOTAL!H43/TOTAL!$C$6*'Vîrsta 3-4 ani'!$C$6)</f>
        <v/>
      </c>
      <c r="I43" s="248" t="str">
        <f>IF(OR(TOTAL!I43="",TOTAL!I43=0),"",TOTAL!I43/TOTAL!$C$6*'Vîrsta 3-4 ani'!$C$6)</f>
        <v/>
      </c>
      <c r="J43" s="248" t="str">
        <f>IF(OR(TOTAL!J43="",TOTAL!J43=0),"",TOTAL!J43/TOTAL!$C$6*'Vîrsta 3-4 ani'!$C$6)</f>
        <v/>
      </c>
      <c r="K43" s="248" t="str">
        <f>IF(OR(TOTAL!K43="",TOTAL!K43=0),"",TOTAL!K43/TOTAL!$C$6*'Vîrsta 3-4 ani'!$C$6)</f>
        <v/>
      </c>
      <c r="L43" s="248" t="str">
        <f>IF(OR(TOTAL!L43="",TOTAL!L43=0),"",TOTAL!L43/TOTAL!$C$6*'Vîrsta 3-4 ani'!$C$6)</f>
        <v/>
      </c>
      <c r="M43" s="248" t="str">
        <f>IF(OR(TOTAL!M43="",TOTAL!M43=0),"",TOTAL!M43/TOTAL!$C$6*'Vîrsta 3-4 ani'!$C$6)</f>
        <v/>
      </c>
      <c r="N43" s="248" t="str">
        <f>IF(OR(TOTAL!N43="",TOTAL!N43=0),"",TOTAL!N43/TOTAL!$C$6*'Vîrsta 3-4 ani'!$C$6)</f>
        <v/>
      </c>
      <c r="O43" s="248" t="str">
        <f>IF(OR(TOTAL!O43="",TOTAL!O43=0),"",TOTAL!O43/TOTAL!$C$6*'Vîrsta 3-4 ani'!$C$6)</f>
        <v/>
      </c>
      <c r="P43" s="248" t="str">
        <f>IF(OR(TOTAL!P43="",TOTAL!P43=0),"",TOTAL!P43/TOTAL!$C$6*'Vîrsta 3-4 ani'!$C$6)</f>
        <v/>
      </c>
      <c r="Q43" s="248" t="str">
        <f>IF(OR(TOTAL!Q43="",TOTAL!Q43=0),"",TOTAL!Q43/TOTAL!$C$6*'Vîrsta 3-4 ani'!$C$6)</f>
        <v/>
      </c>
      <c r="R43" s="248" t="str">
        <f>IF(OR(TOTAL!R43="",TOTAL!R43=0),"",TOTAL!R43/TOTAL!$C$6*'Vîrsta 3-4 ani'!$C$6)</f>
        <v/>
      </c>
      <c r="S43" s="248" t="str">
        <f>IF(OR(TOTAL!S43="",TOTAL!S43=0),"",TOTAL!S43/TOTAL!$C$6*'Vîrsta 3-4 ani'!$C$6)</f>
        <v/>
      </c>
      <c r="T43" s="248" t="str">
        <f>IF(OR(TOTAL!T43="",TOTAL!T43=0),"",TOTAL!T43/TOTAL!$C$6*'Vîrsta 3-4 ani'!$C$6)</f>
        <v/>
      </c>
      <c r="U43" s="248" t="str">
        <f>IF(OR(TOTAL!U43="",TOTAL!U43=0),"",TOTAL!U43/TOTAL!$C$6*'Vîrsta 3-4 ani'!$C$6)</f>
        <v/>
      </c>
      <c r="V43" s="248" t="str">
        <f>IF(OR(TOTAL!V43="",TOTAL!V43=0),"",TOTAL!V43/TOTAL!$C$6*'Vîrsta 3-4 ani'!$C$6)</f>
        <v/>
      </c>
      <c r="W43" s="248" t="str">
        <f>IF(OR(TOTAL!W43="",TOTAL!W43=0),"",TOTAL!W43/TOTAL!$C$6*'Vîrsta 3-4 ani'!$C$6)</f>
        <v/>
      </c>
      <c r="X43" s="248" t="str">
        <f>IF(OR(TOTAL!X43="",TOTAL!X43=0),"",TOTAL!X43/TOTAL!$C$6*'Vîrsta 3-4 ani'!$C$6)</f>
        <v/>
      </c>
      <c r="Y43" s="248" t="str">
        <f>IF(OR(TOTAL!Y43="",TOTAL!Y43=0),"",TOTAL!Y43/TOTAL!$C$6*'Vîrsta 3-4 ani'!$C$6)</f>
        <v/>
      </c>
      <c r="Z43" s="11">
        <f t="shared" si="16"/>
        <v>0</v>
      </c>
      <c r="AA43" s="11">
        <f t="shared" si="17"/>
        <v>0</v>
      </c>
      <c r="AB43" s="11" t="str">
        <f t="shared" si="15"/>
        <v/>
      </c>
      <c r="AC43" s="7">
        <v>20</v>
      </c>
      <c r="AD43" s="97" t="str">
        <f t="shared" si="11"/>
        <v/>
      </c>
      <c r="AE43" s="98">
        <v>6.8000000000000005E-2</v>
      </c>
      <c r="AF43" s="97" t="str">
        <f t="shared" si="12"/>
        <v/>
      </c>
      <c r="AG43" s="98">
        <v>1E-3</v>
      </c>
      <c r="AH43" s="97" t="str">
        <f t="shared" si="13"/>
        <v/>
      </c>
      <c r="AI43" s="98">
        <v>0.26300000000000001</v>
      </c>
      <c r="AJ43" s="97" t="str">
        <f t="shared" si="14"/>
        <v/>
      </c>
      <c r="AK43" s="98">
        <v>1.37</v>
      </c>
      <c r="AL43" s="195"/>
      <c r="AM43" s="136"/>
      <c r="AN43" s="137"/>
      <c r="AO43" s="66"/>
    </row>
    <row r="44" spans="1:41" s="31" customFormat="1" ht="17" x14ac:dyDescent="0.2">
      <c r="A44" s="327"/>
      <c r="B44" s="58" t="s">
        <v>57</v>
      </c>
      <c r="C44" s="247" t="str">
        <f>IF(OR(TOTAL!C44="",TOTAL!C44=0),"",TOTAL!C44/TOTAL!$C$6*'Vîrsta 3-4 ani'!$C$6)</f>
        <v/>
      </c>
      <c r="D44" s="247" t="str">
        <f>IF(OR(TOTAL!D44="",TOTAL!D44=0),"",TOTAL!D44/TOTAL!$C$6*'Vîrsta 3-4 ani'!$C$6)</f>
        <v/>
      </c>
      <c r="E44" s="247" t="str">
        <f>IF(OR(TOTAL!E44="",TOTAL!E44=0),"",TOTAL!E44/TOTAL!$C$6*'Vîrsta 3-4 ani'!$C$6)</f>
        <v/>
      </c>
      <c r="F44" s="247" t="str">
        <f>IF(OR(TOTAL!F44="",TOTAL!F44=0),"",TOTAL!F44/TOTAL!$C$6*'Vîrsta 3-4 ani'!$C$6)</f>
        <v/>
      </c>
      <c r="G44" s="247" t="str">
        <f>IF(OR(TOTAL!G44="",TOTAL!G44=0),"",TOTAL!G44/TOTAL!$C$6*'Vîrsta 3-4 ani'!$C$6)</f>
        <v/>
      </c>
      <c r="H44" s="247" t="str">
        <f>IF(OR(TOTAL!H44="",TOTAL!H44=0),"",TOTAL!H44/TOTAL!$C$6*'Vîrsta 3-4 ani'!$C$6)</f>
        <v/>
      </c>
      <c r="I44" s="247" t="str">
        <f>IF(OR(TOTAL!I44="",TOTAL!I44=0),"",TOTAL!I44/TOTAL!$C$6*'Vîrsta 3-4 ani'!$C$6)</f>
        <v/>
      </c>
      <c r="J44" s="247" t="str">
        <f>IF(OR(TOTAL!J44="",TOTAL!J44=0),"",TOTAL!J44/TOTAL!$C$6*'Vîrsta 3-4 ani'!$C$6)</f>
        <v/>
      </c>
      <c r="K44" s="247" t="str">
        <f>IF(OR(TOTAL!K44="",TOTAL!K44=0),"",TOTAL!K44/TOTAL!$C$6*'Vîrsta 3-4 ani'!$C$6)</f>
        <v/>
      </c>
      <c r="L44" s="247" t="str">
        <f>IF(OR(TOTAL!L44="",TOTAL!L44=0),"",TOTAL!L44/TOTAL!$C$6*'Vîrsta 3-4 ani'!$C$6)</f>
        <v/>
      </c>
      <c r="M44" s="247" t="str">
        <f>IF(OR(TOTAL!M44="",TOTAL!M44=0),"",TOTAL!M44/TOTAL!$C$6*'Vîrsta 3-4 ani'!$C$6)</f>
        <v/>
      </c>
      <c r="N44" s="247" t="str">
        <f>IF(OR(TOTAL!N44="",TOTAL!N44=0),"",TOTAL!N44/TOTAL!$C$6*'Vîrsta 3-4 ani'!$C$6)</f>
        <v/>
      </c>
      <c r="O44" s="247" t="str">
        <f>IF(OR(TOTAL!O44="",TOTAL!O44=0),"",TOTAL!O44/TOTAL!$C$6*'Vîrsta 3-4 ani'!$C$6)</f>
        <v/>
      </c>
      <c r="P44" s="247" t="str">
        <f>IF(OR(TOTAL!P44="",TOTAL!P44=0),"",TOTAL!P44/TOTAL!$C$6*'Vîrsta 3-4 ani'!$C$6)</f>
        <v/>
      </c>
      <c r="Q44" s="247" t="str">
        <f>IF(OR(TOTAL!Q44="",TOTAL!Q44=0),"",TOTAL!Q44/TOTAL!$C$6*'Vîrsta 3-4 ani'!$C$6)</f>
        <v/>
      </c>
      <c r="R44" s="247" t="str">
        <f>IF(OR(TOTAL!R44="",TOTAL!R44=0),"",TOTAL!R44/TOTAL!$C$6*'Vîrsta 3-4 ani'!$C$6)</f>
        <v/>
      </c>
      <c r="S44" s="247" t="str">
        <f>IF(OR(TOTAL!S44="",TOTAL!S44=0),"",TOTAL!S44/TOTAL!$C$6*'Vîrsta 3-4 ani'!$C$6)</f>
        <v/>
      </c>
      <c r="T44" s="247" t="str">
        <f>IF(OR(TOTAL!T44="",TOTAL!T44=0),"",TOTAL!T44/TOTAL!$C$6*'Vîrsta 3-4 ani'!$C$6)</f>
        <v/>
      </c>
      <c r="U44" s="247" t="str">
        <f>IF(OR(TOTAL!U44="",TOTAL!U44=0),"",TOTAL!U44/TOTAL!$C$6*'Vîrsta 3-4 ani'!$C$6)</f>
        <v/>
      </c>
      <c r="V44" s="247" t="str">
        <f>IF(OR(TOTAL!V44="",TOTAL!V44=0),"",TOTAL!V44/TOTAL!$C$6*'Vîrsta 3-4 ani'!$C$6)</f>
        <v/>
      </c>
      <c r="W44" s="247" t="str">
        <f>IF(OR(TOTAL!W44="",TOTAL!W44=0),"",TOTAL!W44/TOTAL!$C$6*'Vîrsta 3-4 ani'!$C$6)</f>
        <v/>
      </c>
      <c r="X44" s="247" t="str">
        <f>IF(OR(TOTAL!X44="",TOTAL!X44=0),"",TOTAL!X44/TOTAL!$C$6*'Vîrsta 3-4 ani'!$C$6)</f>
        <v/>
      </c>
      <c r="Y44" s="247" t="str">
        <f>IF(OR(TOTAL!Y44="",TOTAL!Y44=0),"",TOTAL!Y44/TOTAL!$C$6*'Vîrsta 3-4 ani'!$C$6)</f>
        <v/>
      </c>
      <c r="Z44" s="11">
        <f t="shared" si="16"/>
        <v>0</v>
      </c>
      <c r="AA44" s="11">
        <f t="shared" si="17"/>
        <v>0</v>
      </c>
      <c r="AB44" s="11" t="str">
        <f t="shared" si="15"/>
        <v/>
      </c>
      <c r="AC44" s="7">
        <v>40</v>
      </c>
      <c r="AD44" s="97" t="str">
        <f t="shared" si="11"/>
        <v/>
      </c>
      <c r="AE44" s="98">
        <v>6.0000000000000001E-3</v>
      </c>
      <c r="AF44" s="97" t="str">
        <f t="shared" si="12"/>
        <v/>
      </c>
      <c r="AG44" s="98">
        <v>2E-3</v>
      </c>
      <c r="AH44" s="97" t="str">
        <f t="shared" si="13"/>
        <v/>
      </c>
      <c r="AI44" s="98">
        <v>7.5999999999999998E-2</v>
      </c>
      <c r="AJ44" s="97" t="str">
        <f t="shared" si="14"/>
        <v/>
      </c>
      <c r="AK44" s="98">
        <v>0.3</v>
      </c>
      <c r="AL44" s="196"/>
      <c r="AM44" s="138"/>
      <c r="AN44" s="139"/>
      <c r="AO44" s="66"/>
    </row>
    <row r="45" spans="1:41" s="21" customFormat="1" ht="17" x14ac:dyDescent="0.2">
      <c r="A45" s="316">
        <v>3</v>
      </c>
      <c r="B45" s="63" t="s">
        <v>2</v>
      </c>
      <c r="C45" s="69">
        <f>IF(OR(TOTAL!C45="",TOTAL!C45=0),"",IF('Vîrsta 1-2 ani'!$C$6&lt;=0,(TOTAL!C45-('Vîrsta 5-7 ani'!$C$6*0.056))/TOTAL!$C$6*'Vîrsta 3-4 ani'!$C$6,(('Vîrsta 1-2 ani'!C45/'Vîrsta 1-2 ani'!$C$6)+0.024)*'Vîrsta 3-4 ani'!$C$6))</f>
        <v>1.4870588235294115</v>
      </c>
      <c r="D45" s="161">
        <f>IF(OR(TOTAL!D45="",TOTAL!D45=0),"",IF('Vîrsta 1-2 ani'!$C$6&lt;=0,(TOTAL!D45-('Vîrsta 5-7 ani'!$C$6*0.056))/TOTAL!$C$6*'Vîrsta 3-4 ani'!$C$6,(('Vîrsta 1-2 ani'!D45/'Vîrsta 1-2 ani'!$C$6)+0.024)*'Vîrsta 3-4 ani'!$C$6))</f>
        <v>1.2909803921568628</v>
      </c>
      <c r="E45" s="161">
        <f>IF(OR(TOTAL!E45="",TOTAL!E45=0),"",IF('Vîrsta 1-2 ani'!$C$6&lt;=0,(TOTAL!E45-('Vîrsta 5-7 ani'!$C$6*0.056))/TOTAL!$C$6*'Vîrsta 3-4 ani'!$C$6,(('Vîrsta 1-2 ani'!E45/'Vîrsta 1-2 ani'!$C$6)+0.024)*'Vîrsta 3-4 ani'!$C$6))</f>
        <v>1.604705882352941</v>
      </c>
      <c r="F45" s="161">
        <f>IF(OR(TOTAL!F45="",TOTAL!F45=0),"",IF('Vîrsta 1-2 ani'!$C$6&lt;=0,(TOTAL!F45-('Vîrsta 5-7 ani'!$C$6*0.056))/TOTAL!$C$6*'Vîrsta 3-4 ani'!$C$6,(('Vîrsta 1-2 ani'!F45/'Vîrsta 1-2 ani'!$C$6)+0.024)*'Vîrsta 3-4 ani'!$C$6))</f>
        <v>1.1458823529411764</v>
      </c>
      <c r="G45" s="161">
        <f>IF(OR(TOTAL!G45="",TOTAL!G45=0),"",IF('Vîrsta 1-2 ani'!$C$6&lt;=0,(TOTAL!G45-('Vîrsta 5-7 ani'!$C$6*0.056))/TOTAL!$C$6*'Vîrsta 3-4 ani'!$C$6,(('Vîrsta 1-2 ani'!G45/'Vîrsta 1-2 ani'!$C$6)+0.024)*'Vîrsta 3-4 ani'!$C$6))</f>
        <v>1.377254901960784</v>
      </c>
      <c r="H45" s="161">
        <f>IF(OR(TOTAL!H45="",TOTAL!H45=0),"",IF('Vîrsta 1-2 ani'!$C$6&lt;=0,(TOTAL!H45-('Vîrsta 5-7 ani'!$C$6*0.056))/TOTAL!$C$6*'Vîrsta 3-4 ani'!$C$6,(('Vîrsta 1-2 ani'!H45/'Vîrsta 1-2 ani'!$C$6)+0.024)*'Vîrsta 3-4 ani'!$C$6))</f>
        <v>1.34</v>
      </c>
      <c r="I45" s="161">
        <f>IF(OR(TOTAL!I45="",TOTAL!I45=0),"",IF('Vîrsta 1-2 ani'!$C$6&lt;=0,(TOTAL!I45-('Vîrsta 5-7 ani'!$C$6*0.056))/TOTAL!$C$6*'Vîrsta 3-4 ani'!$C$6,(('Vîrsta 1-2 ani'!I45/'Vîrsta 1-2 ani'!$C$6)+0.024)*'Vîrsta 3-4 ani'!$C$6))</f>
        <v>1.6145098039215684</v>
      </c>
      <c r="J45" s="161">
        <f>IF(OR(TOTAL!J45="",TOTAL!J45=0),"",IF('Vîrsta 1-2 ani'!$C$6&lt;=0,(TOTAL!J45-('Vîrsta 5-7 ani'!$C$6*0.056))/TOTAL!$C$6*'Vîrsta 3-4 ani'!$C$6,(('Vîrsta 1-2 ani'!J45/'Vîrsta 1-2 ani'!$C$6)+0.024)*'Vîrsta 3-4 ani'!$C$6))</f>
        <v>1.0596078431372549</v>
      </c>
      <c r="K45" s="161">
        <f>IF(OR(TOTAL!K45="",TOTAL!K45=0),"",IF('Vîrsta 1-2 ani'!$C$6&lt;=0,(TOTAL!K45-('Vîrsta 5-7 ani'!$C$6*0.056))/TOTAL!$C$6*'Vîrsta 3-4 ani'!$C$6,(('Vîrsta 1-2 ani'!K45/'Vîrsta 1-2 ani'!$C$6)+0.024)*'Vîrsta 3-4 ani'!$C$6))</f>
        <v>1.4929411764705882</v>
      </c>
      <c r="L45" s="161">
        <f>IF(OR(TOTAL!L45="",TOTAL!L45=0),"",IF('Vîrsta 1-2 ani'!$C$6&lt;=0,(TOTAL!L45-('Vîrsta 5-7 ani'!$C$6*0.056))/TOTAL!$C$6*'Vîrsta 3-4 ani'!$C$6,(('Vîrsta 1-2 ani'!L45/'Vîrsta 1-2 ani'!$C$6)+0.024)*'Vîrsta 3-4 ani'!$C$6))</f>
        <v>1.8654901960784311</v>
      </c>
      <c r="M45" s="161">
        <f>IF(OR(TOTAL!M45="",TOTAL!M45=0),"",IF('Vîrsta 1-2 ani'!$C$6&lt;=0,(TOTAL!M45-('Vîrsta 5-7 ani'!$C$6*0.056))/TOTAL!$C$6*'Vîrsta 3-4 ani'!$C$6,(('Vîrsta 1-2 ani'!M45/'Vîrsta 1-2 ani'!$C$6)+0.024)*'Vîrsta 3-4 ani'!$C$6))</f>
        <v>1.9713725490196077</v>
      </c>
      <c r="N45" s="161">
        <f>IF(OR(TOTAL!N45="",TOTAL!N45=0),"",IF('Vîrsta 1-2 ani'!$C$6&lt;=0,(TOTAL!N45-('Vîrsta 5-7 ani'!$C$6*0.056))/TOTAL!$C$6*'Vîrsta 3-4 ani'!$C$6,(('Vîrsta 1-2 ani'!N45/'Vîrsta 1-2 ani'!$C$6)+0.024)*'Vîrsta 3-4 ani'!$C$6))</f>
        <v>1.6164705882352939</v>
      </c>
      <c r="O45" s="161">
        <f>IF(OR(TOTAL!O45="",TOTAL!O45=0),"",IF('Vîrsta 1-2 ani'!$C$6&lt;=0,(TOTAL!O45-('Vîrsta 5-7 ani'!$C$6*0.056))/TOTAL!$C$6*'Vîrsta 3-4 ani'!$C$6,(('Vîrsta 1-2 ani'!O45/'Vîrsta 1-2 ani'!$C$6)+0.024)*'Vîrsta 3-4 ani'!$C$6))</f>
        <v>1.4870588235294115</v>
      </c>
      <c r="P45" s="161">
        <f>IF(OR(TOTAL!P45="",TOTAL!P45=0),"",IF('Vîrsta 1-2 ani'!$C$6&lt;=0,(TOTAL!P45-('Vîrsta 5-7 ani'!$C$6*0.056))/TOTAL!$C$6*'Vîrsta 3-4 ani'!$C$6,(('Vîrsta 1-2 ani'!P45/'Vîrsta 1-2 ani'!$C$6)+0.024)*'Vîrsta 3-4 ani'!$C$6))</f>
        <v>1.9301960784313723</v>
      </c>
      <c r="Q45" s="161">
        <f>IF(OR(TOTAL!Q45="",TOTAL!Q45=0),"",IF('Vîrsta 1-2 ani'!$C$6&lt;=0,(TOTAL!Q45-('Vîrsta 5-7 ani'!$C$6*0.056))/TOTAL!$C$6*'Vîrsta 3-4 ani'!$C$6,(('Vîrsta 1-2 ani'!Q45/'Vîrsta 1-2 ani'!$C$6)+0.024)*'Vîrsta 3-4 ani'!$C$6))</f>
        <v>1.5713725490196075</v>
      </c>
      <c r="R45" s="161">
        <f>IF(OR(TOTAL!R45="",TOTAL!R45=0),"",IF('Vîrsta 1-2 ani'!$C$6&lt;=0,(TOTAL!R45-('Vîrsta 5-7 ani'!$C$6*0.056))/TOTAL!$C$6*'Vîrsta 3-4 ani'!$C$6,(('Vîrsta 1-2 ani'!R45/'Vîrsta 1-2 ani'!$C$6)+0.024)*'Vîrsta 3-4 ani'!$C$6))</f>
        <v>1.9184313725490192</v>
      </c>
      <c r="S45" s="161">
        <f>IF(OR(TOTAL!S45="",TOTAL!S45=0),"",IF('Vîrsta 1-2 ani'!$C$6&lt;=0,(TOTAL!S45-('Vîrsta 5-7 ani'!$C$6*0.056))/TOTAL!$C$6*'Vîrsta 3-4 ani'!$C$6,(('Vîrsta 1-2 ani'!S45/'Vîrsta 1-2 ani'!$C$6)+0.024)*'Vîrsta 3-4 ani'!$C$6))</f>
        <v>1.408627450980392</v>
      </c>
      <c r="T45" s="161">
        <f>IF(OR(TOTAL!T45="",TOTAL!T45=0),"",IF('Vîrsta 1-2 ani'!$C$6&lt;=0,(TOTAL!T45-('Vîrsta 5-7 ani'!$C$6*0.056))/TOTAL!$C$6*'Vîrsta 3-4 ani'!$C$6,(('Vîrsta 1-2 ani'!T45/'Vîrsta 1-2 ani'!$C$6)+0.024)*'Vîrsta 3-4 ani'!$C$6))</f>
        <v>1.9772549019607841</v>
      </c>
      <c r="U45" s="161">
        <f>IF(OR(TOTAL!U45="",TOTAL!U45=0),"",IF('Vîrsta 1-2 ani'!$C$6&lt;=0,(TOTAL!U45-('Vîrsta 5-7 ani'!$C$6*0.056))/TOTAL!$C$6*'Vîrsta 3-4 ani'!$C$6,(('Vîrsta 1-2 ani'!U45/'Vîrsta 1-2 ani'!$C$6)+0.024)*'Vîrsta 3-4 ani'!$C$6))</f>
        <v>1.7498039215686272</v>
      </c>
      <c r="V45" s="161">
        <f>IF(OR(TOTAL!V45="",TOTAL!V45=0),"",IF('Vîrsta 1-2 ani'!$C$6&lt;=0,(TOTAL!V45-('Vîrsta 5-7 ani'!$C$6*0.056))/TOTAL!$C$6*'Vîrsta 3-4 ani'!$C$6,(('Vîrsta 1-2 ani'!V45/'Vîrsta 1-2 ani'!$C$6)+0.024)*'Vîrsta 3-4 ani'!$C$6))</f>
        <v>2.0282352941176467</v>
      </c>
      <c r="W45" s="161">
        <f>IF(OR(TOTAL!W45="",TOTAL!W45=0),"",IF('Vîrsta 1-2 ani'!$C$6&lt;=0,(TOTAL!W45-('Vîrsta 5-7 ani'!$C$6*0.056))/TOTAL!$C$6*'Vîrsta 3-4 ani'!$C$6,(('Vîrsta 1-2 ani'!W45/'Vîrsta 1-2 ani'!$C$6)+0.024)*'Vîrsta 3-4 ani'!$C$6))</f>
        <v>1.1772549019607843</v>
      </c>
      <c r="X45" s="161">
        <f>IF(OR(TOTAL!X45="",TOTAL!X45=0),"",IF('Vîrsta 1-2 ani'!$C$6&lt;=0,(TOTAL!X45-('Vîrsta 5-7 ani'!$C$6*0.056))/TOTAL!$C$6*'Vîrsta 3-4 ani'!$C$6,(('Vîrsta 1-2 ani'!X45/'Vîrsta 1-2 ani'!$C$6)+0.024)*'Vîrsta 3-4 ani'!$C$6))</f>
        <v>1.34</v>
      </c>
      <c r="Y45" s="161" t="str">
        <f>IF(OR(TOTAL!Y45="",TOTAL!Y45=0),"",IF('Vîrsta 1-2 ani'!$C$6&lt;=0,(TOTAL!Y45-('Vîrsta 5-7 ani'!$C$6*0.056))/TOTAL!$C$6*'Vîrsta 3-4 ani'!$C$6,(('Vîrsta 1-2 ani'!Y45/'Vîrsta 1-2 ani'!$C$6)+0.024)*'Vîrsta 3-4 ani'!$C$6))</f>
        <v/>
      </c>
      <c r="Z45" s="22">
        <f t="shared" si="16"/>
        <v>34.454509803921567</v>
      </c>
      <c r="AA45" s="22">
        <f t="shared" si="17"/>
        <v>168.89465590157633</v>
      </c>
      <c r="AB45" s="22">
        <f t="shared" ref="AB45:AB62" si="18">IFERROR(IF($AA45=0,"",$AA45-AC45*AA45/100),"")</f>
        <v>135.33528777393312</v>
      </c>
      <c r="AC45" s="23">
        <v>19.87</v>
      </c>
      <c r="AD45" s="102">
        <f>IFERROR(IF($AB45=0,"",$AB45*AE45),"")</f>
        <v>1.218017589965398</v>
      </c>
      <c r="AE45" s="102">
        <v>8.9999999999999993E-3</v>
      </c>
      <c r="AF45" s="102">
        <f>IFERROR(IF($AB45=0,"",$AB45*AG45),"")</f>
        <v>1.4886881655132642</v>
      </c>
      <c r="AG45" s="102">
        <v>1.0999999999999999E-2</v>
      </c>
      <c r="AH45" s="102">
        <f>IFERROR(IF($AB45=0,"",$AB45*AI45),"")</f>
        <v>23.819010648212227</v>
      </c>
      <c r="AI45" s="102">
        <v>0.17599999999999999</v>
      </c>
      <c r="AJ45" s="102">
        <f>IFERROR(IF($AB45=0,"",$AB45*AK45),"")</f>
        <v>82.825196117647067</v>
      </c>
      <c r="AK45" s="103">
        <v>0.61199999999999999</v>
      </c>
      <c r="AL45" s="197">
        <v>120</v>
      </c>
      <c r="AM45" s="127">
        <f t="shared" ref="AM45" si="19">IFERROR((AB45-AL45),"")</f>
        <v>15.335287773933118</v>
      </c>
      <c r="AN45" s="127">
        <f t="shared" ref="AN45" si="20">IFERROR((AB45*100/AL45),"")</f>
        <v>112.77940647827761</v>
      </c>
      <c r="AO45" s="64"/>
    </row>
    <row r="46" spans="1:41" s="168" customFormat="1" ht="17" x14ac:dyDescent="0.2">
      <c r="A46" s="317"/>
      <c r="B46" s="60" t="s">
        <v>27</v>
      </c>
      <c r="C46" s="250" t="str">
        <f>IF(OR(TOTAL!C46="",TOTAL!C46=0),"",TOTAL!C46/TOTAL!$C$6*'Vîrsta 3-4 ani'!$C$6)</f>
        <v/>
      </c>
      <c r="D46" s="250">
        <f>IF(OR(TOTAL!D46="",TOTAL!D46=0),"",TOTAL!D46/TOTAL!$C$6*'Vîrsta 3-4 ani'!$C$6)</f>
        <v>1.5</v>
      </c>
      <c r="E46" s="250" t="str">
        <f>IF(OR(TOTAL!E46="",TOTAL!E46=0),"",TOTAL!E46/TOTAL!$C$6*'Vîrsta 3-4 ani'!$C$6)</f>
        <v/>
      </c>
      <c r="F46" s="250">
        <f>IF(OR(TOTAL!F46="",TOTAL!F46=0),"",TOTAL!F46/TOTAL!$C$6*'Vîrsta 3-4 ani'!$C$6)</f>
        <v>1.4235294117647057</v>
      </c>
      <c r="G46" s="250" t="str">
        <f>IF(OR(TOTAL!G46="",TOTAL!G46=0),"",TOTAL!G46/TOTAL!$C$6*'Vîrsta 3-4 ani'!$C$6)</f>
        <v/>
      </c>
      <c r="H46" s="250" t="str">
        <f>IF(OR(TOTAL!H46="",TOTAL!H46=0),"",TOTAL!H46/TOTAL!$C$6*'Vîrsta 3-4 ani'!$C$6)</f>
        <v/>
      </c>
      <c r="I46" s="250">
        <f>IF(OR(TOTAL!I46="",TOTAL!I46=0),"",TOTAL!I46/TOTAL!$C$6*'Vîrsta 3-4 ani'!$C$6)</f>
        <v>1.803921568627451</v>
      </c>
      <c r="J46" s="250">
        <f>IF(OR(TOTAL!J46="",TOTAL!J46=0),"",TOTAL!J46/TOTAL!$C$6*'Vîrsta 3-4 ani'!$C$6)</f>
        <v>1.2941176470588234</v>
      </c>
      <c r="K46" s="250">
        <f>IF(OR(TOTAL!K46="",TOTAL!K46=0),"",TOTAL!K46/TOTAL!$C$6*'Vîrsta 3-4 ani'!$C$6)</f>
        <v>1.6470588235294117</v>
      </c>
      <c r="L46" s="250">
        <f>IF(OR(TOTAL!L46="",TOTAL!L46=0),"",TOTAL!L46/TOTAL!$C$6*'Vîrsta 3-4 ani'!$C$6)</f>
        <v>0.49019607843137253</v>
      </c>
      <c r="M46" s="250">
        <f>IF(OR(TOTAL!M46="",TOTAL!M46=0),"",TOTAL!M46/TOTAL!$C$6*'Vîrsta 3-4 ani'!$C$6)</f>
        <v>0.23921568627450981</v>
      </c>
      <c r="N46" s="250">
        <f>IF(OR(TOTAL!N46="",TOTAL!N46=0),"",TOTAL!N46/TOTAL!$C$6*'Vîrsta 3-4 ani'!$C$6)</f>
        <v>1.803921568627451</v>
      </c>
      <c r="O46" s="250">
        <f>IF(OR(TOTAL!O46="",TOTAL!O46=0),"",TOTAL!O46/TOTAL!$C$6*'Vîrsta 3-4 ani'!$C$6)</f>
        <v>1.7647058823529413</v>
      </c>
      <c r="P46" s="250">
        <f>IF(OR(TOTAL!P46="",TOTAL!P46=0),"",TOTAL!P46/TOTAL!$C$6*'Vîrsta 3-4 ani'!$C$6)</f>
        <v>0.24705882352941178</v>
      </c>
      <c r="Q46" s="250">
        <f>IF(OR(TOTAL!Q46="",TOTAL!Q46=0),"",TOTAL!Q46/TOTAL!$C$6*'Vîrsta 3-4 ani'!$C$6)</f>
        <v>8.431372549019607E-2</v>
      </c>
      <c r="R46" s="250">
        <f>IF(OR(TOTAL!R46="",TOTAL!R46=0),"",TOTAL!R46/TOTAL!$C$6*'Vîrsta 3-4 ani'!$C$6)</f>
        <v>0.43137254901960792</v>
      </c>
      <c r="S46" s="250">
        <f>IF(OR(TOTAL!S46="",TOTAL!S46=0),"",TOTAL!S46/TOTAL!$C$6*'Vîrsta 3-4 ani'!$C$6)</f>
        <v>1.6862745098039214</v>
      </c>
      <c r="T46" s="250">
        <f>IF(OR(TOTAL!T46="",TOTAL!T46=0),"",TOTAL!T46/TOTAL!$C$6*'Vîrsta 3-4 ani'!$C$6)</f>
        <v>0.43137254901960792</v>
      </c>
      <c r="U46" s="250">
        <f>IF(OR(TOTAL!U46="",TOTAL!U46=0),"",TOTAL!U46/TOTAL!$C$6*'Vîrsta 3-4 ani'!$C$6)</f>
        <v>1.8980392156862744</v>
      </c>
      <c r="V46" s="250">
        <f>IF(OR(TOTAL!V46="",TOTAL!V46=0),"",TOTAL!V46/TOTAL!$C$6*'Vîrsta 3-4 ani'!$C$6)</f>
        <v>0.45098039215686275</v>
      </c>
      <c r="W46" s="250" t="str">
        <f>IF(OR(TOTAL!W46="",TOTAL!W46=0),"",TOTAL!W46/TOTAL!$C$6*'Vîrsta 3-4 ani'!$C$6)</f>
        <v/>
      </c>
      <c r="X46" s="250" t="str">
        <f>IF(OR(TOTAL!X46="",TOTAL!X46=0),"",TOTAL!X46/TOTAL!$C$6*'Vîrsta 3-4 ani'!$C$6)</f>
        <v/>
      </c>
      <c r="Y46" s="250" t="str">
        <f>IF(OR(TOTAL!Y46="",TOTAL!Y46=0),"",TOTAL!Y46/TOTAL!$C$6*'Vîrsta 3-4 ani'!$C$6)</f>
        <v/>
      </c>
      <c r="Z46" s="24">
        <f t="shared" si="16"/>
        <v>17.196078431372548</v>
      </c>
      <c r="AA46" s="24">
        <f t="shared" si="17"/>
        <v>84.294502114571316</v>
      </c>
      <c r="AB46" s="24">
        <f t="shared" si="18"/>
        <v>74.179161860822759</v>
      </c>
      <c r="AC46" s="8">
        <v>12</v>
      </c>
      <c r="AD46" s="101">
        <f>IFERROR(IF($AB46=0,"",$AB46*AE46),"")</f>
        <v>0.29671664744329107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8.3822452902729729</v>
      </c>
      <c r="AI46" s="100">
        <v>0.113</v>
      </c>
      <c r="AJ46" s="101">
        <f>IFERROR(IF($AB46=0,"",$AB46*AK46),"")</f>
        <v>34.864206074586697</v>
      </c>
      <c r="AK46" s="125">
        <v>0.47</v>
      </c>
      <c r="AL46" s="198"/>
      <c r="AM46" s="27"/>
      <c r="AN46" s="130"/>
      <c r="AO46" s="167"/>
    </row>
    <row r="47" spans="1:41" s="168" customFormat="1" ht="17" x14ac:dyDescent="0.2">
      <c r="A47" s="317"/>
      <c r="B47" s="60" t="s">
        <v>28</v>
      </c>
      <c r="C47" s="250" t="str">
        <f>IF(OR(TOTAL!C47="",TOTAL!C47=0),"",TOTAL!C47/TOTAL!$C$6*'Vîrsta 3-4 ani'!$C$6)</f>
        <v/>
      </c>
      <c r="D47" s="250" t="str">
        <f>IF(OR(TOTAL!D47="",TOTAL!D47=0),"",TOTAL!D47/TOTAL!$C$6*'Vîrsta 3-4 ani'!$C$6)</f>
        <v/>
      </c>
      <c r="E47" s="250" t="str">
        <f>IF(OR(TOTAL!E47="",TOTAL!E47=0),"",TOTAL!E47/TOTAL!$C$6*'Vîrsta 3-4 ani'!$C$6)</f>
        <v/>
      </c>
      <c r="F47" s="250" t="str">
        <f>IF(OR(TOTAL!F47="",TOTAL!F47=0),"",TOTAL!F47/TOTAL!$C$6*'Vîrsta 3-4 ani'!$C$6)</f>
        <v/>
      </c>
      <c r="G47" s="250" t="str">
        <f>IF(OR(TOTAL!G47="",TOTAL!G47=0),"",TOTAL!G47/TOTAL!$C$6*'Vîrsta 3-4 ani'!$C$6)</f>
        <v/>
      </c>
      <c r="H47" s="250" t="str">
        <f>IF(OR(TOTAL!H47="",TOTAL!H47=0),"",TOTAL!H47/TOTAL!$C$6*'Vîrsta 3-4 ani'!$C$6)</f>
        <v/>
      </c>
      <c r="I47" s="250" t="str">
        <f>IF(OR(TOTAL!I47="",TOTAL!I47=0),"",TOTAL!I47/TOTAL!$C$6*'Vîrsta 3-4 ani'!$C$6)</f>
        <v/>
      </c>
      <c r="J47" s="250" t="str">
        <f>IF(OR(TOTAL!J47="",TOTAL!J47=0),"",TOTAL!J47/TOTAL!$C$6*'Vîrsta 3-4 ani'!$C$6)</f>
        <v/>
      </c>
      <c r="K47" s="250" t="str">
        <f>IF(OR(TOTAL!K47="",TOTAL!K47=0),"",TOTAL!K47/TOTAL!$C$6*'Vîrsta 3-4 ani'!$C$6)</f>
        <v/>
      </c>
      <c r="L47" s="250" t="str">
        <f>IF(OR(TOTAL!L47="",TOTAL!L47=0),"",TOTAL!L47/TOTAL!$C$6*'Vîrsta 3-4 ani'!$C$6)</f>
        <v/>
      </c>
      <c r="M47" s="250" t="str">
        <f>IF(OR(TOTAL!M47="",TOTAL!M47=0),"",TOTAL!M47/TOTAL!$C$6*'Vîrsta 3-4 ani'!$C$6)</f>
        <v/>
      </c>
      <c r="N47" s="250" t="str">
        <f>IF(OR(TOTAL!N47="",TOTAL!N47=0),"",TOTAL!N47/TOTAL!$C$6*'Vîrsta 3-4 ani'!$C$6)</f>
        <v/>
      </c>
      <c r="O47" s="250" t="str">
        <f>IF(OR(TOTAL!O47="",TOTAL!O47=0),"",TOTAL!O47/TOTAL!$C$6*'Vîrsta 3-4 ani'!$C$6)</f>
        <v/>
      </c>
      <c r="P47" s="250" t="str">
        <f>IF(OR(TOTAL!P47="",TOTAL!P47=0),"",TOTAL!P47/TOTAL!$C$6*'Vîrsta 3-4 ani'!$C$6)</f>
        <v/>
      </c>
      <c r="Q47" s="250" t="str">
        <f>IF(OR(TOTAL!Q47="",TOTAL!Q47=0),"",TOTAL!Q47/TOTAL!$C$6*'Vîrsta 3-4 ani'!$C$6)</f>
        <v/>
      </c>
      <c r="R47" s="250" t="str">
        <f>IF(OR(TOTAL!R47="",TOTAL!R47=0),"",TOTAL!R47/TOTAL!$C$6*'Vîrsta 3-4 ani'!$C$6)</f>
        <v/>
      </c>
      <c r="S47" s="250" t="str">
        <f>IF(OR(TOTAL!S47="",TOTAL!S47=0),"",TOTAL!S47/TOTAL!$C$6*'Vîrsta 3-4 ani'!$C$6)</f>
        <v/>
      </c>
      <c r="T47" s="250" t="str">
        <f>IF(OR(TOTAL!T47="",TOTAL!T47=0),"",TOTAL!T47/TOTAL!$C$6*'Vîrsta 3-4 ani'!$C$6)</f>
        <v/>
      </c>
      <c r="U47" s="250" t="str">
        <f>IF(OR(TOTAL!U47="",TOTAL!U47=0),"",TOTAL!U47/TOTAL!$C$6*'Vîrsta 3-4 ani'!$C$6)</f>
        <v/>
      </c>
      <c r="V47" s="250" t="str">
        <f>IF(OR(TOTAL!V47="",TOTAL!V47=0),"",TOTAL!V47/TOTAL!$C$6*'Vîrsta 3-4 ani'!$C$6)</f>
        <v/>
      </c>
      <c r="W47" s="250" t="str">
        <f>IF(OR(TOTAL!W47="",TOTAL!W47=0),"",TOTAL!W47/TOTAL!$C$6*'Vîrsta 3-4 ani'!$C$6)</f>
        <v/>
      </c>
      <c r="X47" s="250" t="str">
        <f>IF(OR(TOTAL!X47="",TOTAL!X47=0),"",TOTAL!X47/TOTAL!$C$6*'Vîrsta 3-4 ani'!$C$6)</f>
        <v/>
      </c>
      <c r="Y47" s="250" t="str">
        <f>IF(OR(TOTAL!Y47="",TOTAL!Y47=0),"",TOTAL!Y47/TOTAL!$C$6*'Vîrsta 3-4 ani'!$C$6)</f>
        <v/>
      </c>
      <c r="Z47" s="24">
        <f t="shared" si="16"/>
        <v>0</v>
      </c>
      <c r="AA47" s="24">
        <f t="shared" si="17"/>
        <v>0</v>
      </c>
      <c r="AB47" s="24" t="str">
        <f t="shared" si="18"/>
        <v/>
      </c>
      <c r="AC47" s="8">
        <v>10</v>
      </c>
      <c r="AD47" s="101" t="str">
        <f t="shared" ref="AD47:AD61" si="21">IFERROR(IF($AB47=0,"",$AB47*AE47),"")</f>
        <v/>
      </c>
      <c r="AE47" s="100">
        <v>7.0000000000000001E-3</v>
      </c>
      <c r="AF47" s="101" t="str">
        <f t="shared" ref="AF47:AF61" si="22">IFERROR(IF($AB47=0,"",$AB47*AG47),"")</f>
        <v/>
      </c>
      <c r="AG47" s="100">
        <v>0</v>
      </c>
      <c r="AH47" s="101" t="str">
        <f t="shared" ref="AH47:AH61" si="23">IFERROR(IF($AB47=0,"",$AB47*AI47),"")</f>
        <v/>
      </c>
      <c r="AI47" s="100">
        <v>0.13</v>
      </c>
      <c r="AJ47" s="101" t="str">
        <f t="shared" ref="AJ47:AJ61" si="24">IFERROR(IF($AB47=0,"",$AB47*AK47),"")</f>
        <v/>
      </c>
      <c r="AK47" s="125">
        <v>0.59</v>
      </c>
      <c r="AL47" s="171"/>
      <c r="AM47" s="28"/>
      <c r="AN47" s="131"/>
      <c r="AO47" s="167"/>
    </row>
    <row r="48" spans="1:41" s="168" customFormat="1" ht="17" x14ac:dyDescent="0.2">
      <c r="A48" s="317"/>
      <c r="B48" s="60" t="s">
        <v>29</v>
      </c>
      <c r="C48" s="250" t="str">
        <f>IF(OR(TOTAL!C48="",TOTAL!C48=0),"",TOTAL!C48/TOTAL!$C$6*'Vîrsta 3-4 ani'!$C$6)</f>
        <v/>
      </c>
      <c r="D48" s="250" t="str">
        <f>IF(OR(TOTAL!D48="",TOTAL!D48=0),"",TOTAL!D48/TOTAL!$C$6*'Vîrsta 3-4 ani'!$C$6)</f>
        <v/>
      </c>
      <c r="E48" s="250" t="str">
        <f>IF(OR(TOTAL!E48="",TOTAL!E48=0),"",TOTAL!E48/TOTAL!$C$6*'Vîrsta 3-4 ani'!$C$6)</f>
        <v/>
      </c>
      <c r="F48" s="250" t="str">
        <f>IF(OR(TOTAL!F48="",TOTAL!F48=0),"",TOTAL!F48/TOTAL!$C$6*'Vîrsta 3-4 ani'!$C$6)</f>
        <v/>
      </c>
      <c r="G48" s="250" t="str">
        <f>IF(OR(TOTAL!G48="",TOTAL!G48=0),"",TOTAL!G48/TOTAL!$C$6*'Vîrsta 3-4 ani'!$C$6)</f>
        <v/>
      </c>
      <c r="H48" s="250" t="str">
        <f>IF(OR(TOTAL!H48="",TOTAL!H48=0),"",TOTAL!H48/TOTAL!$C$6*'Vîrsta 3-4 ani'!$C$6)</f>
        <v/>
      </c>
      <c r="I48" s="250" t="str">
        <f>IF(OR(TOTAL!I48="",TOTAL!I48=0),"",TOTAL!I48/TOTAL!$C$6*'Vîrsta 3-4 ani'!$C$6)</f>
        <v/>
      </c>
      <c r="J48" s="250" t="str">
        <f>IF(OR(TOTAL!J48="",TOTAL!J48=0),"",TOTAL!J48/TOTAL!$C$6*'Vîrsta 3-4 ani'!$C$6)</f>
        <v/>
      </c>
      <c r="K48" s="250" t="str">
        <f>IF(OR(TOTAL!K48="",TOTAL!K48=0),"",TOTAL!K48/TOTAL!$C$6*'Vîrsta 3-4 ani'!$C$6)</f>
        <v/>
      </c>
      <c r="L48" s="250" t="str">
        <f>IF(OR(TOTAL!L48="",TOTAL!L48=0),"",TOTAL!L48/TOTAL!$C$6*'Vîrsta 3-4 ani'!$C$6)</f>
        <v/>
      </c>
      <c r="M48" s="250" t="str">
        <f>IF(OR(TOTAL!M48="",TOTAL!M48=0),"",TOTAL!M48/TOTAL!$C$6*'Vîrsta 3-4 ani'!$C$6)</f>
        <v/>
      </c>
      <c r="N48" s="250" t="str">
        <f>IF(OR(TOTAL!N48="",TOTAL!N48=0),"",TOTAL!N48/TOTAL!$C$6*'Vîrsta 3-4 ani'!$C$6)</f>
        <v/>
      </c>
      <c r="O48" s="250" t="str">
        <f>IF(OR(TOTAL!O48="",TOTAL!O48=0),"",TOTAL!O48/TOTAL!$C$6*'Vîrsta 3-4 ani'!$C$6)</f>
        <v/>
      </c>
      <c r="P48" s="250" t="str">
        <f>IF(OR(TOTAL!P48="",TOTAL!P48=0),"",TOTAL!P48/TOTAL!$C$6*'Vîrsta 3-4 ani'!$C$6)</f>
        <v/>
      </c>
      <c r="Q48" s="250" t="str">
        <f>IF(OR(TOTAL!Q48="",TOTAL!Q48=0),"",TOTAL!Q48/TOTAL!$C$6*'Vîrsta 3-4 ani'!$C$6)</f>
        <v/>
      </c>
      <c r="R48" s="250" t="str">
        <f>IF(OR(TOTAL!R48="",TOTAL!R48=0),"",TOTAL!R48/TOTAL!$C$6*'Vîrsta 3-4 ani'!$C$6)</f>
        <v/>
      </c>
      <c r="S48" s="250" t="str">
        <f>IF(OR(TOTAL!S48="",TOTAL!S48=0),"",TOTAL!S48/TOTAL!$C$6*'Vîrsta 3-4 ani'!$C$6)</f>
        <v/>
      </c>
      <c r="T48" s="250" t="str">
        <f>IF(OR(TOTAL!T48="",TOTAL!T48=0),"",TOTAL!T48/TOTAL!$C$6*'Vîrsta 3-4 ani'!$C$6)</f>
        <v/>
      </c>
      <c r="U48" s="250" t="str">
        <f>IF(OR(TOTAL!U48="",TOTAL!U48=0),"",TOTAL!U48/TOTAL!$C$6*'Vîrsta 3-4 ani'!$C$6)</f>
        <v/>
      </c>
      <c r="V48" s="250" t="str">
        <f>IF(OR(TOTAL!V48="",TOTAL!V48=0),"",TOTAL!V48/TOTAL!$C$6*'Vîrsta 3-4 ani'!$C$6)</f>
        <v/>
      </c>
      <c r="W48" s="250" t="str">
        <f>IF(OR(TOTAL!W48="",TOTAL!W48=0),"",TOTAL!W48/TOTAL!$C$6*'Vîrsta 3-4 ani'!$C$6)</f>
        <v/>
      </c>
      <c r="X48" s="250" t="str">
        <f>IF(OR(TOTAL!X48="",TOTAL!X48=0),"",TOTAL!X48/TOTAL!$C$6*'Vîrsta 3-4 ani'!$C$6)</f>
        <v/>
      </c>
      <c r="Y48" s="250" t="str">
        <f>IF(OR(TOTAL!Y48="",TOTAL!Y48=0),"",TOTAL!Y48/TOTAL!$C$6*'Vîrsta 3-4 ani'!$C$6)</f>
        <v/>
      </c>
      <c r="Z48" s="24">
        <f t="shared" si="16"/>
        <v>0</v>
      </c>
      <c r="AA48" s="24">
        <f t="shared" si="17"/>
        <v>0</v>
      </c>
      <c r="AB48" s="24" t="str">
        <f t="shared" si="18"/>
        <v/>
      </c>
      <c r="AC48" s="8">
        <v>10</v>
      </c>
      <c r="AD48" s="101" t="str">
        <f t="shared" si="21"/>
        <v/>
      </c>
      <c r="AE48" s="100">
        <v>4.0000000000000001E-3</v>
      </c>
      <c r="AF48" s="101" t="str">
        <f t="shared" si="22"/>
        <v/>
      </c>
      <c r="AG48" s="100">
        <v>1E-3</v>
      </c>
      <c r="AH48" s="101" t="str">
        <f t="shared" si="23"/>
        <v/>
      </c>
      <c r="AI48" s="100">
        <v>0.15</v>
      </c>
      <c r="AJ48" s="101" t="str">
        <f t="shared" si="24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7" x14ac:dyDescent="0.2">
      <c r="A49" s="317"/>
      <c r="B49" s="60" t="s">
        <v>30</v>
      </c>
      <c r="C49" s="250" t="str">
        <f>IF(OR(TOTAL!C49="",TOTAL!C49=0),"",TOTAL!C49/TOTAL!$C$6*'Vîrsta 3-4 ani'!$C$6)</f>
        <v/>
      </c>
      <c r="D49" s="250" t="str">
        <f>IF(OR(TOTAL!D49="",TOTAL!D49=0),"",TOTAL!D49/TOTAL!$C$6*'Vîrsta 3-4 ani'!$C$6)</f>
        <v/>
      </c>
      <c r="E49" s="250" t="str">
        <f>IF(OR(TOTAL!E49="",TOTAL!E49=0),"",TOTAL!E49/TOTAL!$C$6*'Vîrsta 3-4 ani'!$C$6)</f>
        <v/>
      </c>
      <c r="F49" s="250" t="str">
        <f>IF(OR(TOTAL!F49="",TOTAL!F49=0),"",TOTAL!F49/TOTAL!$C$6*'Vîrsta 3-4 ani'!$C$6)</f>
        <v/>
      </c>
      <c r="G49" s="250" t="str">
        <f>IF(OR(TOTAL!G49="",TOTAL!G49=0),"",TOTAL!G49/TOTAL!$C$6*'Vîrsta 3-4 ani'!$C$6)</f>
        <v/>
      </c>
      <c r="H49" s="250" t="str">
        <f>IF(OR(TOTAL!H49="",TOTAL!H49=0),"",TOTAL!H49/TOTAL!$C$6*'Vîrsta 3-4 ani'!$C$6)</f>
        <v/>
      </c>
      <c r="I49" s="250" t="str">
        <f>IF(OR(TOTAL!I49="",TOTAL!I49=0),"",TOTAL!I49/TOTAL!$C$6*'Vîrsta 3-4 ani'!$C$6)</f>
        <v/>
      </c>
      <c r="J49" s="250" t="str">
        <f>IF(OR(TOTAL!J49="",TOTAL!J49=0),"",TOTAL!J49/TOTAL!$C$6*'Vîrsta 3-4 ani'!$C$6)</f>
        <v/>
      </c>
      <c r="K49" s="250" t="str">
        <f>IF(OR(TOTAL!K49="",TOTAL!K49=0),"",TOTAL!K49/TOTAL!$C$6*'Vîrsta 3-4 ani'!$C$6)</f>
        <v/>
      </c>
      <c r="L49" s="250" t="str">
        <f>IF(OR(TOTAL!L49="",TOTAL!L49=0),"",TOTAL!L49/TOTAL!$C$6*'Vîrsta 3-4 ani'!$C$6)</f>
        <v/>
      </c>
      <c r="M49" s="250" t="str">
        <f>IF(OR(TOTAL!M49="",TOTAL!M49=0),"",TOTAL!M49/TOTAL!$C$6*'Vîrsta 3-4 ani'!$C$6)</f>
        <v/>
      </c>
      <c r="N49" s="250" t="str">
        <f>IF(OR(TOTAL!N49="",TOTAL!N49=0),"",TOTAL!N49/TOTAL!$C$6*'Vîrsta 3-4 ani'!$C$6)</f>
        <v/>
      </c>
      <c r="O49" s="250" t="str">
        <f>IF(OR(TOTAL!O49="",TOTAL!O49=0),"",TOTAL!O49/TOTAL!$C$6*'Vîrsta 3-4 ani'!$C$6)</f>
        <v/>
      </c>
      <c r="P49" s="250" t="str">
        <f>IF(OR(TOTAL!P49="",TOTAL!P49=0),"",TOTAL!P49/TOTAL!$C$6*'Vîrsta 3-4 ani'!$C$6)</f>
        <v/>
      </c>
      <c r="Q49" s="250" t="str">
        <f>IF(OR(TOTAL!Q49="",TOTAL!Q49=0),"",TOTAL!Q49/TOTAL!$C$6*'Vîrsta 3-4 ani'!$C$6)</f>
        <v/>
      </c>
      <c r="R49" s="250" t="str">
        <f>IF(OR(TOTAL!R49="",TOTAL!R49=0),"",TOTAL!R49/TOTAL!$C$6*'Vîrsta 3-4 ani'!$C$6)</f>
        <v/>
      </c>
      <c r="S49" s="250" t="str">
        <f>IF(OR(TOTAL!S49="",TOTAL!S49=0),"",TOTAL!S49/TOTAL!$C$6*'Vîrsta 3-4 ani'!$C$6)</f>
        <v/>
      </c>
      <c r="T49" s="250" t="str">
        <f>IF(OR(TOTAL!T49="",TOTAL!T49=0),"",TOTAL!T49/TOTAL!$C$6*'Vîrsta 3-4 ani'!$C$6)</f>
        <v/>
      </c>
      <c r="U49" s="250" t="str">
        <f>IF(OR(TOTAL!U49="",TOTAL!U49=0),"",TOTAL!U49/TOTAL!$C$6*'Vîrsta 3-4 ani'!$C$6)</f>
        <v/>
      </c>
      <c r="V49" s="250" t="str">
        <f>IF(OR(TOTAL!V49="",TOTAL!V49=0),"",TOTAL!V49/TOTAL!$C$6*'Vîrsta 3-4 ani'!$C$6)</f>
        <v/>
      </c>
      <c r="W49" s="250" t="str">
        <f>IF(OR(TOTAL!W49="",TOTAL!W49=0),"",TOTAL!W49/TOTAL!$C$6*'Vîrsta 3-4 ani'!$C$6)</f>
        <v/>
      </c>
      <c r="X49" s="250" t="str">
        <f>IF(OR(TOTAL!X49="",TOTAL!X49=0),"",TOTAL!X49/TOTAL!$C$6*'Vîrsta 3-4 ani'!$C$6)</f>
        <v/>
      </c>
      <c r="Y49" s="250" t="str">
        <f>IF(OR(TOTAL!Y49="",TOTAL!Y49=0),"",TOTAL!Y49/TOTAL!$C$6*'Vîrsta 3-4 ani'!$C$6)</f>
        <v/>
      </c>
      <c r="Z49" s="24">
        <f t="shared" si="16"/>
        <v>0</v>
      </c>
      <c r="AA49" s="24">
        <f t="shared" si="17"/>
        <v>0</v>
      </c>
      <c r="AB49" s="24" t="str">
        <f t="shared" si="18"/>
        <v/>
      </c>
      <c r="AC49" s="8">
        <v>28</v>
      </c>
      <c r="AD49" s="101" t="str">
        <f t="shared" si="21"/>
        <v/>
      </c>
      <c r="AE49" s="100">
        <v>4.0000000000000001E-3</v>
      </c>
      <c r="AF49" s="101" t="str">
        <f t="shared" si="22"/>
        <v/>
      </c>
      <c r="AG49" s="100">
        <v>1E-3</v>
      </c>
      <c r="AH49" s="101" t="str">
        <f t="shared" si="23"/>
        <v/>
      </c>
      <c r="AI49" s="100">
        <v>0.15</v>
      </c>
      <c r="AJ49" s="101" t="str">
        <f t="shared" si="24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7" x14ac:dyDescent="0.2">
      <c r="A50" s="317"/>
      <c r="B50" s="60" t="s">
        <v>88</v>
      </c>
      <c r="C50" s="250" t="str">
        <f>IF(OR(TOTAL!C50="",TOTAL!C50=0),"",TOTAL!C50/TOTAL!$C$6*'Vîrsta 3-4 ani'!$C$6)</f>
        <v/>
      </c>
      <c r="D50" s="250" t="str">
        <f>IF(OR(TOTAL!D50="",TOTAL!D50=0),"",TOTAL!D50/TOTAL!$C$6*'Vîrsta 3-4 ani'!$C$6)</f>
        <v/>
      </c>
      <c r="E50" s="250" t="str">
        <f>IF(OR(TOTAL!E50="",TOTAL!E50=0),"",TOTAL!E50/TOTAL!$C$6*'Vîrsta 3-4 ani'!$C$6)</f>
        <v/>
      </c>
      <c r="F50" s="250" t="str">
        <f>IF(OR(TOTAL!F50="",TOTAL!F50=0),"",TOTAL!F50/TOTAL!$C$6*'Vîrsta 3-4 ani'!$C$6)</f>
        <v/>
      </c>
      <c r="G50" s="250" t="str">
        <f>IF(OR(TOTAL!G50="",TOTAL!G50=0),"",TOTAL!G50/TOTAL!$C$6*'Vîrsta 3-4 ani'!$C$6)</f>
        <v/>
      </c>
      <c r="H50" s="250" t="str">
        <f>IF(OR(TOTAL!H50="",TOTAL!H50=0),"",TOTAL!H50/TOTAL!$C$6*'Vîrsta 3-4 ani'!$C$6)</f>
        <v/>
      </c>
      <c r="I50" s="250" t="str">
        <f>IF(OR(TOTAL!I50="",TOTAL!I50=0),"",TOTAL!I50/TOTAL!$C$6*'Vîrsta 3-4 ani'!$C$6)</f>
        <v/>
      </c>
      <c r="J50" s="250" t="str">
        <f>IF(OR(TOTAL!J50="",TOTAL!J50=0),"",TOTAL!J50/TOTAL!$C$6*'Vîrsta 3-4 ani'!$C$6)</f>
        <v/>
      </c>
      <c r="K50" s="250" t="str">
        <f>IF(OR(TOTAL!K50="",TOTAL!K50=0),"",TOTAL!K50/TOTAL!$C$6*'Vîrsta 3-4 ani'!$C$6)</f>
        <v/>
      </c>
      <c r="L50" s="250" t="str">
        <f>IF(OR(TOTAL!L50="",TOTAL!L50=0),"",TOTAL!L50/TOTAL!$C$6*'Vîrsta 3-4 ani'!$C$6)</f>
        <v/>
      </c>
      <c r="M50" s="250" t="str">
        <f>IF(OR(TOTAL!M50="",TOTAL!M50=0),"",TOTAL!M50/TOTAL!$C$6*'Vîrsta 3-4 ani'!$C$6)</f>
        <v/>
      </c>
      <c r="N50" s="250" t="str">
        <f>IF(OR(TOTAL!N50="",TOTAL!N50=0),"",TOTAL!N50/TOTAL!$C$6*'Vîrsta 3-4 ani'!$C$6)</f>
        <v/>
      </c>
      <c r="O50" s="250" t="str">
        <f>IF(OR(TOTAL!O50="",TOTAL!O50=0),"",TOTAL!O50/TOTAL!$C$6*'Vîrsta 3-4 ani'!$C$6)</f>
        <v/>
      </c>
      <c r="P50" s="250" t="str">
        <f>IF(OR(TOTAL!P50="",TOTAL!P50=0),"",TOTAL!P50/TOTAL!$C$6*'Vîrsta 3-4 ani'!$C$6)</f>
        <v/>
      </c>
      <c r="Q50" s="250" t="str">
        <f>IF(OR(TOTAL!Q50="",TOTAL!Q50=0),"",TOTAL!Q50/TOTAL!$C$6*'Vîrsta 3-4 ani'!$C$6)</f>
        <v/>
      </c>
      <c r="R50" s="250" t="str">
        <f>IF(OR(TOTAL!R50="",TOTAL!R50=0),"",TOTAL!R50/TOTAL!$C$6*'Vîrsta 3-4 ani'!$C$6)</f>
        <v/>
      </c>
      <c r="S50" s="250" t="str">
        <f>IF(OR(TOTAL!S50="",TOTAL!S50=0),"",TOTAL!S50/TOTAL!$C$6*'Vîrsta 3-4 ani'!$C$6)</f>
        <v/>
      </c>
      <c r="T50" s="250" t="str">
        <f>IF(OR(TOTAL!T50="",TOTAL!T50=0),"",TOTAL!T50/TOTAL!$C$6*'Vîrsta 3-4 ani'!$C$6)</f>
        <v/>
      </c>
      <c r="U50" s="250" t="str">
        <f>IF(OR(TOTAL!U50="",TOTAL!U50=0),"",TOTAL!U50/TOTAL!$C$6*'Vîrsta 3-4 ani'!$C$6)</f>
        <v/>
      </c>
      <c r="V50" s="250" t="str">
        <f>IF(OR(TOTAL!V50="",TOTAL!V50=0),"",TOTAL!V50/TOTAL!$C$6*'Vîrsta 3-4 ani'!$C$6)</f>
        <v/>
      </c>
      <c r="W50" s="250" t="str">
        <f>IF(OR(TOTAL!W50="",TOTAL!W50=0),"",TOTAL!W50/TOTAL!$C$6*'Vîrsta 3-4 ani'!$C$6)</f>
        <v/>
      </c>
      <c r="X50" s="250" t="str">
        <f>IF(OR(TOTAL!X50="",TOTAL!X50=0),"",TOTAL!X50/TOTAL!$C$6*'Vîrsta 3-4 ani'!$C$6)</f>
        <v/>
      </c>
      <c r="Y50" s="250" t="str">
        <f>IF(OR(TOTAL!Y50="",TOTAL!Y50=0),"",TOTAL!Y50/TOTAL!$C$6*'Vîrsta 3-4 ani'!$C$6)</f>
        <v/>
      </c>
      <c r="Z50" s="24">
        <f t="shared" si="16"/>
        <v>0</v>
      </c>
      <c r="AA50" s="24">
        <f t="shared" si="17"/>
        <v>0</v>
      </c>
      <c r="AB50" s="24" t="str">
        <f t="shared" si="18"/>
        <v/>
      </c>
      <c r="AC50" s="8">
        <v>20</v>
      </c>
      <c r="AD50" s="101" t="str">
        <f t="shared" si="21"/>
        <v/>
      </c>
      <c r="AE50" s="100">
        <v>8.9999999999999993E-3</v>
      </c>
      <c r="AF50" s="101" t="str">
        <f t="shared" si="22"/>
        <v/>
      </c>
      <c r="AG50" s="100">
        <v>3.0000000000000001E-3</v>
      </c>
      <c r="AH50" s="101" t="str">
        <f t="shared" si="23"/>
        <v/>
      </c>
      <c r="AI50" s="100">
        <v>0.09</v>
      </c>
      <c r="AJ50" s="101" t="str">
        <f t="shared" si="24"/>
        <v/>
      </c>
      <c r="AK50" s="125">
        <v>0.39</v>
      </c>
      <c r="AL50" s="171"/>
      <c r="AM50" s="28"/>
      <c r="AN50" s="131"/>
      <c r="AO50" s="167"/>
    </row>
    <row r="51" spans="1:41" s="168" customFormat="1" ht="17" x14ac:dyDescent="0.2">
      <c r="A51" s="317"/>
      <c r="B51" s="60" t="s">
        <v>31</v>
      </c>
      <c r="C51" s="250" t="str">
        <f>IF(OR(TOTAL!C51="",TOTAL!C51=0),"",TOTAL!C51/TOTAL!$C$6*'Vîrsta 3-4 ani'!$C$6)</f>
        <v/>
      </c>
      <c r="D51" s="250" t="str">
        <f>IF(OR(TOTAL!D51="",TOTAL!D51=0),"",TOTAL!D51/TOTAL!$C$6*'Vîrsta 3-4 ani'!$C$6)</f>
        <v/>
      </c>
      <c r="E51" s="250" t="str">
        <f>IF(OR(TOTAL!E51="",TOTAL!E51=0),"",TOTAL!E51/TOTAL!$C$6*'Vîrsta 3-4 ani'!$C$6)</f>
        <v/>
      </c>
      <c r="F51" s="250" t="str">
        <f>IF(OR(TOTAL!F51="",TOTAL!F51=0),"",TOTAL!F51/TOTAL!$C$6*'Vîrsta 3-4 ani'!$C$6)</f>
        <v/>
      </c>
      <c r="G51" s="250" t="str">
        <f>IF(OR(TOTAL!G51="",TOTAL!G51=0),"",TOTAL!G51/TOTAL!$C$6*'Vîrsta 3-4 ani'!$C$6)</f>
        <v/>
      </c>
      <c r="H51" s="250" t="str">
        <f>IF(OR(TOTAL!H51="",TOTAL!H51=0),"",TOTAL!H51/TOTAL!$C$6*'Vîrsta 3-4 ani'!$C$6)</f>
        <v/>
      </c>
      <c r="I51" s="250" t="str">
        <f>IF(OR(TOTAL!I51="",TOTAL!I51=0),"",TOTAL!I51/TOTAL!$C$6*'Vîrsta 3-4 ani'!$C$6)</f>
        <v/>
      </c>
      <c r="J51" s="250" t="str">
        <f>IF(OR(TOTAL!J51="",TOTAL!J51=0),"",TOTAL!J51/TOTAL!$C$6*'Vîrsta 3-4 ani'!$C$6)</f>
        <v/>
      </c>
      <c r="K51" s="250" t="str">
        <f>IF(OR(TOTAL!K51="",TOTAL!K51=0),"",TOTAL!K51/TOTAL!$C$6*'Vîrsta 3-4 ani'!$C$6)</f>
        <v/>
      </c>
      <c r="L51" s="250" t="str">
        <f>IF(OR(TOTAL!L51="",TOTAL!L51=0),"",TOTAL!L51/TOTAL!$C$6*'Vîrsta 3-4 ani'!$C$6)</f>
        <v/>
      </c>
      <c r="M51" s="250" t="str">
        <f>IF(OR(TOTAL!M51="",TOTAL!M51=0),"",TOTAL!M51/TOTAL!$C$6*'Vîrsta 3-4 ani'!$C$6)</f>
        <v/>
      </c>
      <c r="N51" s="250" t="str">
        <f>IF(OR(TOTAL!N51="",TOTAL!N51=0),"",TOTAL!N51/TOTAL!$C$6*'Vîrsta 3-4 ani'!$C$6)</f>
        <v/>
      </c>
      <c r="O51" s="250" t="str">
        <f>IF(OR(TOTAL!O51="",TOTAL!O51=0),"",TOTAL!O51/TOTAL!$C$6*'Vîrsta 3-4 ani'!$C$6)</f>
        <v/>
      </c>
      <c r="P51" s="250" t="str">
        <f>IF(OR(TOTAL!P51="",TOTAL!P51=0),"",TOTAL!P51/TOTAL!$C$6*'Vîrsta 3-4 ani'!$C$6)</f>
        <v/>
      </c>
      <c r="Q51" s="250" t="str">
        <f>IF(OR(TOTAL!Q51="",TOTAL!Q51=0),"",TOTAL!Q51/TOTAL!$C$6*'Vîrsta 3-4 ani'!$C$6)</f>
        <v/>
      </c>
      <c r="R51" s="250" t="str">
        <f>IF(OR(TOTAL!R51="",TOTAL!R51=0),"",TOTAL!R51/TOTAL!$C$6*'Vîrsta 3-4 ani'!$C$6)</f>
        <v/>
      </c>
      <c r="S51" s="250" t="str">
        <f>IF(OR(TOTAL!S51="",TOTAL!S51=0),"",TOTAL!S51/TOTAL!$C$6*'Vîrsta 3-4 ani'!$C$6)</f>
        <v/>
      </c>
      <c r="T51" s="250" t="str">
        <f>IF(OR(TOTAL!T51="",TOTAL!T51=0),"",TOTAL!T51/TOTAL!$C$6*'Vîrsta 3-4 ani'!$C$6)</f>
        <v/>
      </c>
      <c r="U51" s="250" t="str">
        <f>IF(OR(TOTAL!U51="",TOTAL!U51=0),"",TOTAL!U51/TOTAL!$C$6*'Vîrsta 3-4 ani'!$C$6)</f>
        <v/>
      </c>
      <c r="V51" s="250" t="str">
        <f>IF(OR(TOTAL!V51="",TOTAL!V51=0),"",TOTAL!V51/TOTAL!$C$6*'Vîrsta 3-4 ani'!$C$6)</f>
        <v/>
      </c>
      <c r="W51" s="250" t="str">
        <f>IF(OR(TOTAL!W51="",TOTAL!W51=0),"",TOTAL!W51/TOTAL!$C$6*'Vîrsta 3-4 ani'!$C$6)</f>
        <v/>
      </c>
      <c r="X51" s="250">
        <f>IF(OR(TOTAL!X51="",TOTAL!X51=0),"",TOTAL!X51/TOTAL!$C$6*'Vîrsta 3-4 ani'!$C$6)</f>
        <v>1.1764705882352942</v>
      </c>
      <c r="Y51" s="250" t="str">
        <f>IF(OR(TOTAL!Y51="",TOTAL!Y51=0),"",TOTAL!Y51/TOTAL!$C$6*'Vîrsta 3-4 ani'!$C$6)</f>
        <v/>
      </c>
      <c r="Z51" s="24">
        <f t="shared" si="16"/>
        <v>1.1764705882352942</v>
      </c>
      <c r="AA51" s="24">
        <f t="shared" si="17"/>
        <v>5.7670126874279122</v>
      </c>
      <c r="AB51" s="24">
        <f t="shared" si="18"/>
        <v>4.9596309111880048</v>
      </c>
      <c r="AC51" s="8">
        <v>14</v>
      </c>
      <c r="AD51" s="101">
        <f t="shared" si="21"/>
        <v>4.9596309111880052E-2</v>
      </c>
      <c r="AE51" s="100">
        <v>0.01</v>
      </c>
      <c r="AF51" s="101">
        <f t="shared" si="22"/>
        <v>1.9838523644752019E-2</v>
      </c>
      <c r="AG51" s="100">
        <v>4.0000000000000001E-3</v>
      </c>
      <c r="AH51" s="101">
        <f t="shared" si="23"/>
        <v>0.5455594002306805</v>
      </c>
      <c r="AI51" s="100">
        <v>0.11</v>
      </c>
      <c r="AJ51" s="101">
        <f t="shared" si="24"/>
        <v>2.3806228373702423</v>
      </c>
      <c r="AK51" s="125">
        <v>0.48</v>
      </c>
      <c r="AL51" s="171"/>
      <c r="AM51" s="28"/>
      <c r="AN51" s="131"/>
      <c r="AO51" s="167"/>
    </row>
    <row r="52" spans="1:41" s="168" customFormat="1" ht="17" x14ac:dyDescent="0.2">
      <c r="A52" s="317"/>
      <c r="B52" s="60" t="s">
        <v>32</v>
      </c>
      <c r="C52" s="250" t="str">
        <f>IF(OR(TOTAL!C52="",TOTAL!C52=0),"",TOTAL!C52/TOTAL!$C$6*'Vîrsta 3-4 ani'!$C$6)</f>
        <v/>
      </c>
      <c r="D52" s="250" t="str">
        <f>IF(OR(TOTAL!D52="",TOTAL!D52=0),"",TOTAL!D52/TOTAL!$C$6*'Vîrsta 3-4 ani'!$C$6)</f>
        <v/>
      </c>
      <c r="E52" s="250" t="str">
        <f>IF(OR(TOTAL!E52="",TOTAL!E52=0),"",TOTAL!E52/TOTAL!$C$6*'Vîrsta 3-4 ani'!$C$6)</f>
        <v/>
      </c>
      <c r="F52" s="250" t="str">
        <f>IF(OR(TOTAL!F52="",TOTAL!F52=0),"",TOTAL!F52/TOTAL!$C$6*'Vîrsta 3-4 ani'!$C$6)</f>
        <v/>
      </c>
      <c r="G52" s="250" t="str">
        <f>IF(OR(TOTAL!G52="",TOTAL!G52=0),"",TOTAL!G52/TOTAL!$C$6*'Vîrsta 3-4 ani'!$C$6)</f>
        <v/>
      </c>
      <c r="H52" s="250" t="str">
        <f>IF(OR(TOTAL!H52="",TOTAL!H52=0),"",TOTAL!H52/TOTAL!$C$6*'Vîrsta 3-4 ani'!$C$6)</f>
        <v/>
      </c>
      <c r="I52" s="250" t="str">
        <f>IF(OR(TOTAL!I52="",TOTAL!I52=0),"",TOTAL!I52/TOTAL!$C$6*'Vîrsta 3-4 ani'!$C$6)</f>
        <v/>
      </c>
      <c r="J52" s="250" t="str">
        <f>IF(OR(TOTAL!J52="",TOTAL!J52=0),"",TOTAL!J52/TOTAL!$C$6*'Vîrsta 3-4 ani'!$C$6)</f>
        <v/>
      </c>
      <c r="K52" s="250" t="str">
        <f>IF(OR(TOTAL!K52="",TOTAL!K52=0),"",TOTAL!K52/TOTAL!$C$6*'Vîrsta 3-4 ani'!$C$6)</f>
        <v/>
      </c>
      <c r="L52" s="250" t="str">
        <f>IF(OR(TOTAL!L52="",TOTAL!L52=0),"",TOTAL!L52/TOTAL!$C$6*'Vîrsta 3-4 ani'!$C$6)</f>
        <v/>
      </c>
      <c r="M52" s="250" t="str">
        <f>IF(OR(TOTAL!M52="",TOTAL!M52=0),"",TOTAL!M52/TOTAL!$C$6*'Vîrsta 3-4 ani'!$C$6)</f>
        <v/>
      </c>
      <c r="N52" s="250" t="str">
        <f>IF(OR(TOTAL!N52="",TOTAL!N52=0),"",TOTAL!N52/TOTAL!$C$6*'Vîrsta 3-4 ani'!$C$6)</f>
        <v/>
      </c>
      <c r="O52" s="250" t="str">
        <f>IF(OR(TOTAL!O52="",TOTAL!O52=0),"",TOTAL!O52/TOTAL!$C$6*'Vîrsta 3-4 ani'!$C$6)</f>
        <v/>
      </c>
      <c r="P52" s="250" t="str">
        <f>IF(OR(TOTAL!P52="",TOTAL!P52=0),"",TOTAL!P52/TOTAL!$C$6*'Vîrsta 3-4 ani'!$C$6)</f>
        <v/>
      </c>
      <c r="Q52" s="250" t="str">
        <f>IF(OR(TOTAL!Q52="",TOTAL!Q52=0),"",TOTAL!Q52/TOTAL!$C$6*'Vîrsta 3-4 ani'!$C$6)</f>
        <v/>
      </c>
      <c r="R52" s="250" t="str">
        <f>IF(OR(TOTAL!R52="",TOTAL!R52=0),"",TOTAL!R52/TOTAL!$C$6*'Vîrsta 3-4 ani'!$C$6)</f>
        <v/>
      </c>
      <c r="S52" s="250" t="str">
        <f>IF(OR(TOTAL!S52="",TOTAL!S52=0),"",TOTAL!S52/TOTAL!$C$6*'Vîrsta 3-4 ani'!$C$6)</f>
        <v/>
      </c>
      <c r="T52" s="250" t="str">
        <f>IF(OR(TOTAL!T52="",TOTAL!T52=0),"",TOTAL!T52/TOTAL!$C$6*'Vîrsta 3-4 ani'!$C$6)</f>
        <v/>
      </c>
      <c r="U52" s="250" t="str">
        <f>IF(OR(TOTAL!U52="",TOTAL!U52=0),"",TOTAL!U52/TOTAL!$C$6*'Vîrsta 3-4 ani'!$C$6)</f>
        <v/>
      </c>
      <c r="V52" s="250" t="str">
        <f>IF(OR(TOTAL!V52="",TOTAL!V52=0),"",TOTAL!V52/TOTAL!$C$6*'Vîrsta 3-4 ani'!$C$6)</f>
        <v/>
      </c>
      <c r="W52" s="250" t="str">
        <f>IF(OR(TOTAL!W52="",TOTAL!W52=0),"",TOTAL!W52/TOTAL!$C$6*'Vîrsta 3-4 ani'!$C$6)</f>
        <v/>
      </c>
      <c r="X52" s="250" t="str">
        <f>IF(OR(TOTAL!X52="",TOTAL!X52=0),"",TOTAL!X52/TOTAL!$C$6*'Vîrsta 3-4 ani'!$C$6)</f>
        <v/>
      </c>
      <c r="Y52" s="250" t="str">
        <f>IF(OR(TOTAL!Y52="",TOTAL!Y52=0),"",TOTAL!Y52/TOTAL!$C$6*'Vîrsta 3-4 ani'!$C$6)</f>
        <v/>
      </c>
      <c r="Z52" s="24">
        <f t="shared" si="16"/>
        <v>0</v>
      </c>
      <c r="AA52" s="24">
        <f t="shared" si="17"/>
        <v>0</v>
      </c>
      <c r="AB52" s="24" t="str">
        <f t="shared" si="18"/>
        <v/>
      </c>
      <c r="AC52" s="8">
        <v>13</v>
      </c>
      <c r="AD52" s="101" t="str">
        <f t="shared" si="21"/>
        <v/>
      </c>
      <c r="AE52" s="100">
        <v>7.0000000000000001E-3</v>
      </c>
      <c r="AF52" s="101" t="str">
        <f t="shared" si="22"/>
        <v/>
      </c>
      <c r="AG52" s="100">
        <v>2E-3</v>
      </c>
      <c r="AH52" s="101" t="str">
        <f t="shared" si="23"/>
        <v/>
      </c>
      <c r="AI52" s="100">
        <v>0.18</v>
      </c>
      <c r="AJ52" s="101" t="str">
        <f t="shared" si="24"/>
        <v/>
      </c>
      <c r="AK52" s="125">
        <v>0.69</v>
      </c>
      <c r="AL52" s="171"/>
      <c r="AM52" s="28"/>
      <c r="AN52" s="131"/>
      <c r="AO52" s="167"/>
    </row>
    <row r="53" spans="1:41" s="168" customFormat="1" ht="17" x14ac:dyDescent="0.2">
      <c r="A53" s="317"/>
      <c r="B53" s="60" t="s">
        <v>36</v>
      </c>
      <c r="C53" s="250" t="str">
        <f>IF(OR(TOTAL!C53="",TOTAL!C53=0),"",TOTAL!C53/TOTAL!$C$6*'Vîrsta 3-4 ani'!$C$6)</f>
        <v/>
      </c>
      <c r="D53" s="250" t="str">
        <f>IF(OR(TOTAL!D53="",TOTAL!D53=0),"",TOTAL!D53/TOTAL!$C$6*'Vîrsta 3-4 ani'!$C$6)</f>
        <v/>
      </c>
      <c r="E53" s="250" t="str">
        <f>IF(OR(TOTAL!E53="",TOTAL!E53=0),"",TOTAL!E53/TOTAL!$C$6*'Vîrsta 3-4 ani'!$C$6)</f>
        <v/>
      </c>
      <c r="F53" s="250" t="str">
        <f>IF(OR(TOTAL!F53="",TOTAL!F53=0),"",TOTAL!F53/TOTAL!$C$6*'Vîrsta 3-4 ani'!$C$6)</f>
        <v/>
      </c>
      <c r="G53" s="250" t="str">
        <f>IF(OR(TOTAL!G53="",TOTAL!G53=0),"",TOTAL!G53/TOTAL!$C$6*'Vîrsta 3-4 ani'!$C$6)</f>
        <v/>
      </c>
      <c r="H53" s="250" t="str">
        <f>IF(OR(TOTAL!H53="",TOTAL!H53=0),"",TOTAL!H53/TOTAL!$C$6*'Vîrsta 3-4 ani'!$C$6)</f>
        <v/>
      </c>
      <c r="I53" s="250" t="str">
        <f>IF(OR(TOTAL!I53="",TOTAL!I53=0),"",TOTAL!I53/TOTAL!$C$6*'Vîrsta 3-4 ani'!$C$6)</f>
        <v/>
      </c>
      <c r="J53" s="250" t="str">
        <f>IF(OR(TOTAL!J53="",TOTAL!J53=0),"",TOTAL!J53/TOTAL!$C$6*'Vîrsta 3-4 ani'!$C$6)</f>
        <v/>
      </c>
      <c r="K53" s="250" t="str">
        <f>IF(OR(TOTAL!K53="",TOTAL!K53=0),"",TOTAL!K53/TOTAL!$C$6*'Vîrsta 3-4 ani'!$C$6)</f>
        <v/>
      </c>
      <c r="L53" s="250" t="str">
        <f>IF(OR(TOTAL!L53="",TOTAL!L53=0),"",TOTAL!L53/TOTAL!$C$6*'Vîrsta 3-4 ani'!$C$6)</f>
        <v/>
      </c>
      <c r="M53" s="250" t="str">
        <f>IF(OR(TOTAL!M53="",TOTAL!M53=0),"",TOTAL!M53/TOTAL!$C$6*'Vîrsta 3-4 ani'!$C$6)</f>
        <v/>
      </c>
      <c r="N53" s="250" t="str">
        <f>IF(OR(TOTAL!N53="",TOTAL!N53=0),"",TOTAL!N53/TOTAL!$C$6*'Vîrsta 3-4 ani'!$C$6)</f>
        <v/>
      </c>
      <c r="O53" s="250" t="str">
        <f>IF(OR(TOTAL!O53="",TOTAL!O53=0),"",TOTAL!O53/TOTAL!$C$6*'Vîrsta 3-4 ani'!$C$6)</f>
        <v/>
      </c>
      <c r="P53" s="250" t="str">
        <f>IF(OR(TOTAL!P53="",TOTAL!P53=0),"",TOTAL!P53/TOTAL!$C$6*'Vîrsta 3-4 ani'!$C$6)</f>
        <v/>
      </c>
      <c r="Q53" s="250" t="str">
        <f>IF(OR(TOTAL!Q53="",TOTAL!Q53=0),"",TOTAL!Q53/TOTAL!$C$6*'Vîrsta 3-4 ani'!$C$6)</f>
        <v/>
      </c>
      <c r="R53" s="250" t="str">
        <f>IF(OR(TOTAL!R53="",TOTAL!R53=0),"",TOTAL!R53/TOTAL!$C$6*'Vîrsta 3-4 ani'!$C$6)</f>
        <v/>
      </c>
      <c r="S53" s="250" t="str">
        <f>IF(OR(TOTAL!S53="",TOTAL!S53=0),"",TOTAL!S53/TOTAL!$C$6*'Vîrsta 3-4 ani'!$C$6)</f>
        <v/>
      </c>
      <c r="T53" s="250" t="str">
        <f>IF(OR(TOTAL!T53="",TOTAL!T53=0),"",TOTAL!T53/TOTAL!$C$6*'Vîrsta 3-4 ani'!$C$6)</f>
        <v/>
      </c>
      <c r="U53" s="250" t="str">
        <f>IF(OR(TOTAL!U53="",TOTAL!U53=0),"",TOTAL!U53/TOTAL!$C$6*'Vîrsta 3-4 ani'!$C$6)</f>
        <v/>
      </c>
      <c r="V53" s="250" t="str">
        <f>IF(OR(TOTAL!V53="",TOTAL!V53=0),"",TOTAL!V53/TOTAL!$C$6*'Vîrsta 3-4 ani'!$C$6)</f>
        <v/>
      </c>
      <c r="W53" s="250">
        <f>IF(OR(TOTAL!W53="",TOTAL!W53=0),"",TOTAL!W53/TOTAL!$C$6*'Vîrsta 3-4 ani'!$C$6)</f>
        <v>0.98039215686274506</v>
      </c>
      <c r="X53" s="250" t="str">
        <f>IF(OR(TOTAL!X53="",TOTAL!X53=0),"",TOTAL!X53/TOTAL!$C$6*'Vîrsta 3-4 ani'!$C$6)</f>
        <v/>
      </c>
      <c r="Y53" s="250" t="str">
        <f>IF(OR(TOTAL!Y53="",TOTAL!Y53=0),"",TOTAL!Y53/TOTAL!$C$6*'Vîrsta 3-4 ani'!$C$6)</f>
        <v/>
      </c>
      <c r="Z53" s="24">
        <f t="shared" si="16"/>
        <v>0.98039215686274506</v>
      </c>
      <c r="AA53" s="24">
        <f t="shared" si="17"/>
        <v>4.805843906189927</v>
      </c>
      <c r="AB53" s="24">
        <f t="shared" si="18"/>
        <v>4.0849673202614376</v>
      </c>
      <c r="AC53" s="8">
        <v>15</v>
      </c>
      <c r="AD53" s="101">
        <f t="shared" si="21"/>
        <v>4.084967320261438E-2</v>
      </c>
      <c r="AE53" s="100">
        <v>0.01</v>
      </c>
      <c r="AF53" s="101">
        <f t="shared" si="22"/>
        <v>1.2254901960784314E-2</v>
      </c>
      <c r="AG53" s="100">
        <v>3.0000000000000001E-3</v>
      </c>
      <c r="AH53" s="101">
        <f t="shared" si="23"/>
        <v>0.59640522875816981</v>
      </c>
      <c r="AI53" s="100">
        <v>0.14599999999999999</v>
      </c>
      <c r="AJ53" s="101">
        <f t="shared" si="24"/>
        <v>2.4918300653594767</v>
      </c>
      <c r="AK53" s="125">
        <v>0.61</v>
      </c>
      <c r="AL53" s="171"/>
      <c r="AM53" s="28"/>
      <c r="AN53" s="131"/>
      <c r="AO53" s="167"/>
    </row>
    <row r="54" spans="1:41" s="168" customFormat="1" ht="17" x14ac:dyDescent="0.2">
      <c r="A54" s="317"/>
      <c r="B54" s="60" t="s">
        <v>37</v>
      </c>
      <c r="C54" s="250" t="str">
        <f>IF(OR(TOTAL!C54="",TOTAL!C54=0),"",TOTAL!C54/TOTAL!$C$6*'Vîrsta 3-4 ani'!$C$6)</f>
        <v/>
      </c>
      <c r="D54" s="250" t="str">
        <f>IF(OR(TOTAL!D54="",TOTAL!D54=0),"",TOTAL!D54/TOTAL!$C$6*'Vîrsta 3-4 ani'!$C$6)</f>
        <v/>
      </c>
      <c r="E54" s="250" t="str">
        <f>IF(OR(TOTAL!E54="",TOTAL!E54=0),"",TOTAL!E54/TOTAL!$C$6*'Vîrsta 3-4 ani'!$C$6)</f>
        <v/>
      </c>
      <c r="F54" s="250" t="str">
        <f>IF(OR(TOTAL!F54="",TOTAL!F54=0),"",TOTAL!F54/TOTAL!$C$6*'Vîrsta 3-4 ani'!$C$6)</f>
        <v/>
      </c>
      <c r="G54" s="250" t="str">
        <f>IF(OR(TOTAL!G54="",TOTAL!G54=0),"",TOTAL!G54/TOTAL!$C$6*'Vîrsta 3-4 ani'!$C$6)</f>
        <v/>
      </c>
      <c r="H54" s="250" t="str">
        <f>IF(OR(TOTAL!H54="",TOTAL!H54=0),"",TOTAL!H54/TOTAL!$C$6*'Vîrsta 3-4 ani'!$C$6)</f>
        <v/>
      </c>
      <c r="I54" s="250" t="str">
        <f>IF(OR(TOTAL!I54="",TOTAL!I54=0),"",TOTAL!I54/TOTAL!$C$6*'Vîrsta 3-4 ani'!$C$6)</f>
        <v/>
      </c>
      <c r="J54" s="250" t="str">
        <f>IF(OR(TOTAL!J54="",TOTAL!J54=0),"",TOTAL!J54/TOTAL!$C$6*'Vîrsta 3-4 ani'!$C$6)</f>
        <v/>
      </c>
      <c r="K54" s="250" t="str">
        <f>IF(OR(TOTAL!K54="",TOTAL!K54=0),"",TOTAL!K54/TOTAL!$C$6*'Vîrsta 3-4 ani'!$C$6)</f>
        <v/>
      </c>
      <c r="L54" s="250" t="str">
        <f>IF(OR(TOTAL!L54="",TOTAL!L54=0),"",TOTAL!L54/TOTAL!$C$6*'Vîrsta 3-4 ani'!$C$6)</f>
        <v/>
      </c>
      <c r="M54" s="250" t="str">
        <f>IF(OR(TOTAL!M54="",TOTAL!M54=0),"",TOTAL!M54/TOTAL!$C$6*'Vîrsta 3-4 ani'!$C$6)</f>
        <v/>
      </c>
      <c r="N54" s="250" t="str">
        <f>IF(OR(TOTAL!N54="",TOTAL!N54=0),"",TOTAL!N54/TOTAL!$C$6*'Vîrsta 3-4 ani'!$C$6)</f>
        <v/>
      </c>
      <c r="O54" s="250" t="str">
        <f>IF(OR(TOTAL!O54="",TOTAL!O54=0),"",TOTAL!O54/TOTAL!$C$6*'Vîrsta 3-4 ani'!$C$6)</f>
        <v/>
      </c>
      <c r="P54" s="250" t="str">
        <f>IF(OR(TOTAL!P54="",TOTAL!P54=0),"",TOTAL!P54/TOTAL!$C$6*'Vîrsta 3-4 ani'!$C$6)</f>
        <v/>
      </c>
      <c r="Q54" s="250" t="str">
        <f>IF(OR(TOTAL!Q54="",TOTAL!Q54=0),"",TOTAL!Q54/TOTAL!$C$6*'Vîrsta 3-4 ani'!$C$6)</f>
        <v/>
      </c>
      <c r="R54" s="250" t="str">
        <f>IF(OR(TOTAL!R54="",TOTAL!R54=0),"",TOTAL!R54/TOTAL!$C$6*'Vîrsta 3-4 ani'!$C$6)</f>
        <v/>
      </c>
      <c r="S54" s="250" t="str">
        <f>IF(OR(TOTAL!S54="",TOTAL!S54=0),"",TOTAL!S54/TOTAL!$C$6*'Vîrsta 3-4 ani'!$C$6)</f>
        <v/>
      </c>
      <c r="T54" s="250" t="str">
        <f>IF(OR(TOTAL!T54="",TOTAL!T54=0),"",TOTAL!T54/TOTAL!$C$6*'Vîrsta 3-4 ani'!$C$6)</f>
        <v/>
      </c>
      <c r="U54" s="250" t="str">
        <f>IF(OR(TOTAL!U54="",TOTAL!U54=0),"",TOTAL!U54/TOTAL!$C$6*'Vîrsta 3-4 ani'!$C$6)</f>
        <v/>
      </c>
      <c r="V54" s="250" t="str">
        <f>IF(OR(TOTAL!V54="",TOTAL!V54=0),"",TOTAL!V54/TOTAL!$C$6*'Vîrsta 3-4 ani'!$C$6)</f>
        <v/>
      </c>
      <c r="W54" s="250">
        <f>IF(OR(TOTAL!W54="",TOTAL!W54=0),"",TOTAL!W54/TOTAL!$C$6*'Vîrsta 3-4 ani'!$C$6)</f>
        <v>0.43137254901960792</v>
      </c>
      <c r="X54" s="250">
        <f>IF(OR(TOTAL!X54="",TOTAL!X54=0),"",TOTAL!X54/TOTAL!$C$6*'Vîrsta 3-4 ani'!$C$6)</f>
        <v>0.44117647058823534</v>
      </c>
      <c r="Y54" s="250" t="str">
        <f>IF(OR(TOTAL!Y54="",TOTAL!Y54=0),"",TOTAL!Y54/TOTAL!$C$6*'Vîrsta 3-4 ani'!$C$6)</f>
        <v/>
      </c>
      <c r="Z54" s="24">
        <f t="shared" si="16"/>
        <v>0.87254901960784326</v>
      </c>
      <c r="AA54" s="24">
        <f t="shared" si="17"/>
        <v>4.2772010765090354</v>
      </c>
      <c r="AB54" s="24">
        <f t="shared" si="18"/>
        <v>3.6356209150326801</v>
      </c>
      <c r="AC54" s="8">
        <v>15</v>
      </c>
      <c r="AD54" s="101">
        <f t="shared" si="21"/>
        <v>3.2720588235294119E-2</v>
      </c>
      <c r="AE54" s="100">
        <v>8.9999999999999993E-3</v>
      </c>
      <c r="AF54" s="101">
        <f t="shared" si="22"/>
        <v>1.4542483660130721E-2</v>
      </c>
      <c r="AG54" s="100">
        <v>4.0000000000000001E-3</v>
      </c>
      <c r="AH54" s="101">
        <f t="shared" si="23"/>
        <v>0.39628267973856213</v>
      </c>
      <c r="AI54" s="100">
        <v>0.109</v>
      </c>
      <c r="AJ54" s="101">
        <f t="shared" si="24"/>
        <v>1.7087418300653596</v>
      </c>
      <c r="AK54" s="125">
        <v>0.47</v>
      </c>
      <c r="AL54" s="171"/>
      <c r="AM54" s="28"/>
      <c r="AN54" s="131"/>
      <c r="AO54" s="167"/>
    </row>
    <row r="55" spans="1:41" s="168" customFormat="1" ht="17" x14ac:dyDescent="0.2">
      <c r="A55" s="317"/>
      <c r="B55" s="60" t="s">
        <v>33</v>
      </c>
      <c r="C55" s="250" t="str">
        <f>IF(OR(TOTAL!C55="",TOTAL!C55=0),"",TOTAL!C55/TOTAL!$C$6*'Vîrsta 3-4 ani'!$C$6)</f>
        <v/>
      </c>
      <c r="D55" s="250">
        <f>IF(OR(TOTAL!D55="",TOTAL!D55=0),"",TOTAL!D55/TOTAL!$C$6*'Vîrsta 3-4 ani'!$C$6)</f>
        <v>6.8627450980392163E-2</v>
      </c>
      <c r="E55" s="250" t="str">
        <f>IF(OR(TOTAL!E55="",TOTAL!E55=0),"",TOTAL!E55/TOTAL!$C$6*'Vîrsta 3-4 ani'!$C$6)</f>
        <v/>
      </c>
      <c r="F55" s="250" t="str">
        <f>IF(OR(TOTAL!F55="",TOTAL!F55=0),"",TOTAL!F55/TOTAL!$C$6*'Vîrsta 3-4 ani'!$C$6)</f>
        <v/>
      </c>
      <c r="G55" s="250">
        <f>IF(OR(TOTAL!G55="",TOTAL!G55=0),"",TOTAL!G55/TOTAL!$C$6*'Vîrsta 3-4 ani'!$C$6)</f>
        <v>8.6274509803921567E-2</v>
      </c>
      <c r="H55" s="250">
        <f>IF(OR(TOTAL!H55="",TOTAL!H55=0),"",TOTAL!H55/TOTAL!$C$6*'Vîrsta 3-4 ani'!$C$6)</f>
        <v>4.9019607843137254E-2</v>
      </c>
      <c r="I55" s="250">
        <f>IF(OR(TOTAL!I55="",TOTAL!I55=0),"",TOTAL!I55/TOTAL!$C$6*'Vîrsta 3-4 ani'!$C$6)</f>
        <v>8.8235294117647051E-2</v>
      </c>
      <c r="J55" s="250">
        <f>IF(OR(TOTAL!J55="",TOTAL!J55=0),"",TOTAL!J55/TOTAL!$C$6*'Vîrsta 3-4 ani'!$C$6)</f>
        <v>4.3137254901960784E-2</v>
      </c>
      <c r="K55" s="250">
        <f>IF(OR(TOTAL!K55="",TOTAL!K55=0),"",TOTAL!K55/TOTAL!$C$6*'Vîrsta 3-4 ani'!$C$6)</f>
        <v>0.12352941176470589</v>
      </c>
      <c r="L55" s="250">
        <f>IF(OR(TOTAL!L55="",TOTAL!L55=0),"",TOTAL!L55/TOTAL!$C$6*'Vîrsta 3-4 ani'!$C$6)</f>
        <v>8.431372549019607E-2</v>
      </c>
      <c r="M55" s="250">
        <f>IF(OR(TOTAL!M55="",TOTAL!M55=0),"",TOTAL!M55/TOTAL!$C$6*'Vîrsta 3-4 ani'!$C$6)</f>
        <v>4.9019607843137254E-2</v>
      </c>
      <c r="N55" s="250">
        <f>IF(OR(TOTAL!N55="",TOTAL!N55=0),"",TOTAL!N55/TOTAL!$C$6*'Vîrsta 3-4 ani'!$C$6)</f>
        <v>9.0196078431372548E-2</v>
      </c>
      <c r="O55" s="250" t="str">
        <f>IF(OR(TOTAL!O55="",TOTAL!O55=0),"",TOTAL!O55/TOTAL!$C$6*'Vîrsta 3-4 ani'!$C$6)</f>
        <v/>
      </c>
      <c r="P55" s="250" t="str">
        <f>IF(OR(TOTAL!P55="",TOTAL!P55=0),"",TOTAL!P55/TOTAL!$C$6*'Vîrsta 3-4 ani'!$C$6)</f>
        <v/>
      </c>
      <c r="Q55" s="250" t="str">
        <f>IF(OR(TOTAL!Q55="",TOTAL!Q55=0),"",TOTAL!Q55/TOTAL!$C$6*'Vîrsta 3-4 ani'!$C$6)</f>
        <v/>
      </c>
      <c r="R55" s="250" t="str">
        <f>IF(OR(TOTAL!R55="",TOTAL!R55=0),"",TOTAL!R55/TOTAL!$C$6*'Vîrsta 3-4 ani'!$C$6)</f>
        <v/>
      </c>
      <c r="S55" s="250" t="str">
        <f>IF(OR(TOTAL!S55="",TOTAL!S55=0),"",TOTAL!S55/TOTAL!$C$6*'Vîrsta 3-4 ani'!$C$6)</f>
        <v/>
      </c>
      <c r="T55" s="250">
        <f>IF(OR(TOTAL!T55="",TOTAL!T55=0),"",TOTAL!T55/TOTAL!$C$6*'Vîrsta 3-4 ani'!$C$6)</f>
        <v>5.8823529411764705E-2</v>
      </c>
      <c r="U55" s="250">
        <f>IF(OR(TOTAL!U55="",TOTAL!U55=0),"",TOTAL!U55/TOTAL!$C$6*'Vîrsta 3-4 ani'!$C$6)</f>
        <v>0.12941176470588237</v>
      </c>
      <c r="V55" s="250">
        <f>IF(OR(TOTAL!V55="",TOTAL!V55=0),"",TOTAL!V55/TOTAL!$C$6*'Vîrsta 3-4 ani'!$C$6)</f>
        <v>9.0196078431372548E-2</v>
      </c>
      <c r="W55" s="250">
        <f>IF(OR(TOTAL!W55="",TOTAL!W55=0),"",TOTAL!W55/TOTAL!$C$6*'Vîrsta 3-4 ani'!$C$6)</f>
        <v>4.3137254901960784E-2</v>
      </c>
      <c r="X55" s="250" t="str">
        <f>IF(OR(TOTAL!X55="",TOTAL!X55=0),"",TOTAL!X55/TOTAL!$C$6*'Vîrsta 3-4 ani'!$C$6)</f>
        <v/>
      </c>
      <c r="Y55" s="250" t="str">
        <f>IF(OR(TOTAL!Y55="",TOTAL!Y55=0),"",TOTAL!Y55/TOTAL!$C$6*'Vîrsta 3-4 ani'!$C$6)</f>
        <v/>
      </c>
      <c r="Z55" s="24">
        <f t="shared" si="16"/>
        <v>1.003921568627451</v>
      </c>
      <c r="AA55" s="24">
        <f t="shared" si="17"/>
        <v>4.9211841599384858</v>
      </c>
      <c r="AB55" s="24">
        <f t="shared" si="18"/>
        <v>2.9527104959630917</v>
      </c>
      <c r="AC55" s="8">
        <v>40</v>
      </c>
      <c r="AD55" s="101">
        <f t="shared" si="21"/>
        <v>2.9527104959630918E-2</v>
      </c>
      <c r="AE55" s="100">
        <v>0.01</v>
      </c>
      <c r="AF55" s="101">
        <f t="shared" si="22"/>
        <v>8.8581314878892758E-3</v>
      </c>
      <c r="AG55" s="100">
        <v>3.0000000000000001E-3</v>
      </c>
      <c r="AH55" s="101">
        <f t="shared" si="23"/>
        <v>0.26574394463667822</v>
      </c>
      <c r="AI55" s="100">
        <v>0.09</v>
      </c>
      <c r="AJ55" s="101">
        <f t="shared" si="24"/>
        <v>0.85628604382929652</v>
      </c>
      <c r="AK55" s="125">
        <v>0.28999999999999998</v>
      </c>
      <c r="AL55" s="171"/>
      <c r="AM55" s="28"/>
      <c r="AN55" s="131"/>
      <c r="AO55" s="167"/>
    </row>
    <row r="56" spans="1:41" s="168" customFormat="1" ht="17" x14ac:dyDescent="0.2">
      <c r="A56" s="317"/>
      <c r="B56" s="60" t="s">
        <v>34</v>
      </c>
      <c r="C56" s="250" t="str">
        <f>IF(OR(TOTAL!C56="",TOTAL!C56=0),"",TOTAL!C56/TOTAL!$C$6*'Vîrsta 3-4 ani'!$C$6)</f>
        <v/>
      </c>
      <c r="D56" s="250" t="str">
        <f>IF(OR(TOTAL!D56="",TOTAL!D56=0),"",TOTAL!D56/TOTAL!$C$6*'Vîrsta 3-4 ani'!$C$6)</f>
        <v/>
      </c>
      <c r="E56" s="250">
        <f>IF(OR(TOTAL!E56="",TOTAL!E56=0),"",TOTAL!E56/TOTAL!$C$6*'Vîrsta 3-4 ani'!$C$6)</f>
        <v>1.8823529411764706</v>
      </c>
      <c r="F56" s="250" t="str">
        <f>IF(OR(TOTAL!F56="",TOTAL!F56=0),"",TOTAL!F56/TOTAL!$C$6*'Vîrsta 3-4 ani'!$C$6)</f>
        <v/>
      </c>
      <c r="G56" s="250">
        <f>IF(OR(TOTAL!G56="",TOTAL!G56=0),"",TOTAL!G56/TOTAL!$C$6*'Vîrsta 3-4 ani'!$C$6)</f>
        <v>1.5686274509803921</v>
      </c>
      <c r="H56" s="250" t="str">
        <f>IF(OR(TOTAL!H56="",TOTAL!H56=0),"",TOTAL!H56/TOTAL!$C$6*'Vîrsta 3-4 ani'!$C$6)</f>
        <v/>
      </c>
      <c r="I56" s="250" t="str">
        <f>IF(OR(TOTAL!I56="",TOTAL!I56=0),"",TOTAL!I56/TOTAL!$C$6*'Vîrsta 3-4 ani'!$C$6)</f>
        <v/>
      </c>
      <c r="J56" s="250" t="str">
        <f>IF(OR(TOTAL!J56="",TOTAL!J56=0),"",TOTAL!J56/TOTAL!$C$6*'Vîrsta 3-4 ani'!$C$6)</f>
        <v/>
      </c>
      <c r="K56" s="250" t="str">
        <f>IF(OR(TOTAL!K56="",TOTAL!K56=0),"",TOTAL!K56/TOTAL!$C$6*'Vîrsta 3-4 ani'!$C$6)</f>
        <v/>
      </c>
      <c r="L56" s="250" t="str">
        <f>IF(OR(TOTAL!L56="",TOTAL!L56=0),"",TOTAL!L56/TOTAL!$C$6*'Vîrsta 3-4 ani'!$C$6)</f>
        <v/>
      </c>
      <c r="M56" s="250">
        <f>IF(OR(TOTAL!M56="",TOTAL!M56=0),"",TOTAL!M56/TOTAL!$C$6*'Vîrsta 3-4 ani'!$C$6)</f>
        <v>1.9607843137254901</v>
      </c>
      <c r="N56" s="250" t="str">
        <f>IF(OR(TOTAL!N56="",TOTAL!N56=0),"",TOTAL!N56/TOTAL!$C$6*'Vîrsta 3-4 ani'!$C$6)</f>
        <v/>
      </c>
      <c r="O56" s="250" t="str">
        <f>IF(OR(TOTAL!O56="",TOTAL!O56=0),"",TOTAL!O56/TOTAL!$C$6*'Vîrsta 3-4 ani'!$C$6)</f>
        <v/>
      </c>
      <c r="P56" s="250">
        <f>IF(OR(TOTAL!P56="",TOTAL!P56=0),"",TOTAL!P56/TOTAL!$C$6*'Vîrsta 3-4 ani'!$C$6)</f>
        <v>1.9607843137254901</v>
      </c>
      <c r="Q56" s="250" t="str">
        <f>IF(OR(TOTAL!Q56="",TOTAL!Q56=0),"",TOTAL!Q56/TOTAL!$C$6*'Vîrsta 3-4 ani'!$C$6)</f>
        <v/>
      </c>
      <c r="R56" s="250">
        <f>IF(OR(TOTAL!R56="",TOTAL!R56=0),"",TOTAL!R56/TOTAL!$C$6*'Vîrsta 3-4 ani'!$C$6)</f>
        <v>1.7647058823529413</v>
      </c>
      <c r="S56" s="250" t="str">
        <f>IF(OR(TOTAL!S56="",TOTAL!S56=0),"",TOTAL!S56/TOTAL!$C$6*'Vîrsta 3-4 ani'!$C$6)</f>
        <v/>
      </c>
      <c r="T56" s="250">
        <f>IF(OR(TOTAL!T56="",TOTAL!T56=0),"",TOTAL!T56/TOTAL!$C$6*'Vîrsta 3-4 ani'!$C$6)</f>
        <v>1.7647058823529413</v>
      </c>
      <c r="U56" s="250" t="str">
        <f>IF(OR(TOTAL!U56="",TOTAL!U56=0),"",TOTAL!U56/TOTAL!$C$6*'Vîrsta 3-4 ani'!$C$6)</f>
        <v/>
      </c>
      <c r="V56" s="250" t="str">
        <f>IF(OR(TOTAL!V56="",TOTAL!V56=0),"",TOTAL!V56/TOTAL!$C$6*'Vîrsta 3-4 ani'!$C$6)</f>
        <v/>
      </c>
      <c r="W56" s="250" t="str">
        <f>IF(OR(TOTAL!W56="",TOTAL!W56=0),"",TOTAL!W56/TOTAL!$C$6*'Vîrsta 3-4 ani'!$C$6)</f>
        <v/>
      </c>
      <c r="X56" s="250" t="str">
        <f>IF(OR(TOTAL!X56="",TOTAL!X56=0),"",TOTAL!X56/TOTAL!$C$6*'Vîrsta 3-4 ani'!$C$6)</f>
        <v/>
      </c>
      <c r="Y56" s="250" t="str">
        <f>IF(OR(TOTAL!Y56="",TOTAL!Y56=0),"",TOTAL!Y56/TOTAL!$C$6*'Vîrsta 3-4 ani'!$C$6)</f>
        <v/>
      </c>
      <c r="Z56" s="24">
        <f t="shared" si="16"/>
        <v>10.901960784313728</v>
      </c>
      <c r="AA56" s="24">
        <f t="shared" si="17"/>
        <v>53.440984236831994</v>
      </c>
      <c r="AB56" s="24">
        <f t="shared" si="18"/>
        <v>37.408688965782396</v>
      </c>
      <c r="AC56" s="8">
        <v>30</v>
      </c>
      <c r="AD56" s="101">
        <f t="shared" si="21"/>
        <v>0.33667820069204152</v>
      </c>
      <c r="AE56" s="100">
        <v>8.9999999999999993E-3</v>
      </c>
      <c r="AF56" s="101">
        <f t="shared" si="22"/>
        <v>3.7408688965782394E-2</v>
      </c>
      <c r="AG56" s="100">
        <v>1E-3</v>
      </c>
      <c r="AH56" s="101">
        <f t="shared" si="23"/>
        <v>4.114955786236064</v>
      </c>
      <c r="AI56" s="100">
        <v>0.11</v>
      </c>
      <c r="AJ56" s="101">
        <f t="shared" si="24"/>
        <v>17.582083813917723</v>
      </c>
      <c r="AK56" s="125">
        <v>0.47</v>
      </c>
      <c r="AL56" s="171"/>
      <c r="AM56" s="28"/>
      <c r="AN56" s="131"/>
      <c r="AO56" s="167"/>
    </row>
    <row r="57" spans="1:41" s="168" customFormat="1" ht="17" x14ac:dyDescent="0.2">
      <c r="A57" s="317"/>
      <c r="B57" s="60" t="s">
        <v>89</v>
      </c>
      <c r="C57" s="250" t="str">
        <f>IF(OR(TOTAL!C57="",TOTAL!C57=0),"",TOTAL!C57/TOTAL!$C$6*'Vîrsta 3-4 ani'!$C$6)</f>
        <v/>
      </c>
      <c r="D57" s="250" t="str">
        <f>IF(OR(TOTAL!D57="",TOTAL!D57=0),"",TOTAL!D57/TOTAL!$C$6*'Vîrsta 3-4 ani'!$C$6)</f>
        <v/>
      </c>
      <c r="E57" s="250" t="str">
        <f>IF(OR(TOTAL!E57="",TOTAL!E57=0),"",TOTAL!E57/TOTAL!$C$6*'Vîrsta 3-4 ani'!$C$6)</f>
        <v/>
      </c>
      <c r="F57" s="250" t="str">
        <f>IF(OR(TOTAL!F57="",TOTAL!F57=0),"",TOTAL!F57/TOTAL!$C$6*'Vîrsta 3-4 ani'!$C$6)</f>
        <v/>
      </c>
      <c r="G57" s="250" t="str">
        <f>IF(OR(TOTAL!G57="",TOTAL!G57=0),"",TOTAL!G57/TOTAL!$C$6*'Vîrsta 3-4 ani'!$C$6)</f>
        <v/>
      </c>
      <c r="H57" s="250" t="str">
        <f>IF(OR(TOTAL!H57="",TOTAL!H57=0),"",TOTAL!H57/TOTAL!$C$6*'Vîrsta 3-4 ani'!$C$6)</f>
        <v/>
      </c>
      <c r="I57" s="250" t="str">
        <f>IF(OR(TOTAL!I57="",TOTAL!I57=0),"",TOTAL!I57/TOTAL!$C$6*'Vîrsta 3-4 ani'!$C$6)</f>
        <v/>
      </c>
      <c r="J57" s="250" t="str">
        <f>IF(OR(TOTAL!J57="",TOTAL!J57=0),"",TOTAL!J57/TOTAL!$C$6*'Vîrsta 3-4 ani'!$C$6)</f>
        <v/>
      </c>
      <c r="K57" s="250" t="str">
        <f>IF(OR(TOTAL!K57="",TOTAL!K57=0),"",TOTAL!K57/TOTAL!$C$6*'Vîrsta 3-4 ani'!$C$6)</f>
        <v/>
      </c>
      <c r="L57" s="250" t="str">
        <f>IF(OR(TOTAL!L57="",TOTAL!L57=0),"",TOTAL!L57/TOTAL!$C$6*'Vîrsta 3-4 ani'!$C$6)</f>
        <v/>
      </c>
      <c r="M57" s="250" t="str">
        <f>IF(OR(TOTAL!M57="",TOTAL!M57=0),"",TOTAL!M57/TOTAL!$C$6*'Vîrsta 3-4 ani'!$C$6)</f>
        <v/>
      </c>
      <c r="N57" s="250" t="str">
        <f>IF(OR(TOTAL!N57="",TOTAL!N57=0),"",TOTAL!N57/TOTAL!$C$6*'Vîrsta 3-4 ani'!$C$6)</f>
        <v/>
      </c>
      <c r="O57" s="250" t="str">
        <f>IF(OR(TOTAL!O57="",TOTAL!O57=0),"",TOTAL!O57/TOTAL!$C$6*'Vîrsta 3-4 ani'!$C$6)</f>
        <v/>
      </c>
      <c r="P57" s="250" t="str">
        <f>IF(OR(TOTAL!P57="",TOTAL!P57=0),"",TOTAL!P57/TOTAL!$C$6*'Vîrsta 3-4 ani'!$C$6)</f>
        <v/>
      </c>
      <c r="Q57" s="250" t="str">
        <f>IF(OR(TOTAL!Q57="",TOTAL!Q57=0),"",TOTAL!Q57/TOTAL!$C$6*'Vîrsta 3-4 ani'!$C$6)</f>
        <v/>
      </c>
      <c r="R57" s="250" t="str">
        <f>IF(OR(TOTAL!R57="",TOTAL!R57=0),"",TOTAL!R57/TOTAL!$C$6*'Vîrsta 3-4 ani'!$C$6)</f>
        <v/>
      </c>
      <c r="S57" s="250" t="str">
        <f>IF(OR(TOTAL!S57="",TOTAL!S57=0),"",TOTAL!S57/TOTAL!$C$6*'Vîrsta 3-4 ani'!$C$6)</f>
        <v/>
      </c>
      <c r="T57" s="250" t="str">
        <f>IF(OR(TOTAL!T57="",TOTAL!T57=0),"",TOTAL!T57/TOTAL!$C$6*'Vîrsta 3-4 ani'!$C$6)</f>
        <v/>
      </c>
      <c r="U57" s="250" t="str">
        <f>IF(OR(TOTAL!U57="",TOTAL!U57=0),"",TOTAL!U57/TOTAL!$C$6*'Vîrsta 3-4 ani'!$C$6)</f>
        <v/>
      </c>
      <c r="V57" s="250" t="str">
        <f>IF(OR(TOTAL!V57="",TOTAL!V57=0),"",TOTAL!V57/TOTAL!$C$6*'Vîrsta 3-4 ani'!$C$6)</f>
        <v/>
      </c>
      <c r="W57" s="250" t="str">
        <f>IF(OR(TOTAL!W57="",TOTAL!W57=0),"",TOTAL!W57/TOTAL!$C$6*'Vîrsta 3-4 ani'!$C$6)</f>
        <v/>
      </c>
      <c r="X57" s="250" t="str">
        <f>IF(OR(TOTAL!X57="",TOTAL!X57=0),"",TOTAL!X57/TOTAL!$C$6*'Vîrsta 3-4 ani'!$C$6)</f>
        <v/>
      </c>
      <c r="Y57" s="250" t="str">
        <f>IF(OR(TOTAL!Y57="",TOTAL!Y57=0),"",TOTAL!Y57/TOTAL!$C$6*'Vîrsta 3-4 ani'!$C$6)</f>
        <v/>
      </c>
      <c r="Z57" s="24">
        <f t="shared" si="16"/>
        <v>0</v>
      </c>
      <c r="AA57" s="24">
        <f t="shared" si="17"/>
        <v>0</v>
      </c>
      <c r="AB57" s="24" t="str">
        <f t="shared" si="18"/>
        <v/>
      </c>
      <c r="AC57" s="8">
        <v>26</v>
      </c>
      <c r="AD57" s="101" t="str">
        <f t="shared" si="21"/>
        <v/>
      </c>
      <c r="AE57" s="100">
        <v>8.0000000000000002E-3</v>
      </c>
      <c r="AF57" s="101" t="str">
        <f t="shared" si="22"/>
        <v/>
      </c>
      <c r="AG57" s="100">
        <v>2E-3</v>
      </c>
      <c r="AH57" s="101" t="str">
        <f t="shared" si="23"/>
        <v/>
      </c>
      <c r="AI57" s="100">
        <v>0.8</v>
      </c>
      <c r="AJ57" s="101" t="str">
        <f t="shared" si="24"/>
        <v/>
      </c>
      <c r="AK57" s="125">
        <v>0.38</v>
      </c>
      <c r="AL57" s="171"/>
      <c r="AM57" s="28"/>
      <c r="AN57" s="131"/>
      <c r="AO57" s="167"/>
    </row>
    <row r="58" spans="1:41" s="168" customFormat="1" ht="17" x14ac:dyDescent="0.2">
      <c r="A58" s="317"/>
      <c r="B58" s="60" t="s">
        <v>35</v>
      </c>
      <c r="C58" s="250">
        <f>IF(OR(TOTAL!C58="",TOTAL!C58=0),"",TOTAL!C58/TOTAL!$C$6*'Vîrsta 3-4 ani'!$C$6)</f>
        <v>1.7647058823529413</v>
      </c>
      <c r="D58" s="250" t="str">
        <f>IF(OR(TOTAL!D58="",TOTAL!D58=0),"",TOTAL!D58/TOTAL!$C$6*'Vîrsta 3-4 ani'!$C$6)</f>
        <v/>
      </c>
      <c r="E58" s="250" t="str">
        <f>IF(OR(TOTAL!E58="",TOTAL!E58=0),"",TOTAL!E58/TOTAL!$C$6*'Vîrsta 3-4 ani'!$C$6)</f>
        <v/>
      </c>
      <c r="F58" s="250" t="str">
        <f>IF(OR(TOTAL!F58="",TOTAL!F58=0),"",TOTAL!F58/TOTAL!$C$6*'Vîrsta 3-4 ani'!$C$6)</f>
        <v/>
      </c>
      <c r="G58" s="250" t="str">
        <f>IF(OR(TOTAL!G58="",TOTAL!G58=0),"",TOTAL!G58/TOTAL!$C$6*'Vîrsta 3-4 ani'!$C$6)</f>
        <v/>
      </c>
      <c r="H58" s="250">
        <f>IF(OR(TOTAL!H58="",TOTAL!H58=0),"",TOTAL!H58/TOTAL!$C$6*'Vîrsta 3-4 ani'!$C$6)</f>
        <v>1.5686274509803921</v>
      </c>
      <c r="I58" s="250" t="str">
        <f>IF(OR(TOTAL!I58="",TOTAL!I58=0),"",TOTAL!I58/TOTAL!$C$6*'Vîrsta 3-4 ani'!$C$6)</f>
        <v/>
      </c>
      <c r="J58" s="250" t="str">
        <f>IF(OR(TOTAL!J58="",TOTAL!J58=0),"",TOTAL!J58/TOTAL!$C$6*'Vîrsta 3-4 ani'!$C$6)</f>
        <v/>
      </c>
      <c r="K58" s="250" t="str">
        <f>IF(OR(TOTAL!K58="",TOTAL!K58=0),"",TOTAL!K58/TOTAL!$C$6*'Vîrsta 3-4 ani'!$C$6)</f>
        <v/>
      </c>
      <c r="L58" s="250">
        <f>IF(OR(TOTAL!L58="",TOTAL!L58=0),"",TOTAL!L58/TOTAL!$C$6*'Vîrsta 3-4 ani'!$C$6)</f>
        <v>1.5686274509803921</v>
      </c>
      <c r="M58" s="250" t="str">
        <f>IF(OR(TOTAL!M58="",TOTAL!M58=0),"",TOTAL!M58/TOTAL!$C$6*'Vîrsta 3-4 ani'!$C$6)</f>
        <v/>
      </c>
      <c r="N58" s="250" t="str">
        <f>IF(OR(TOTAL!N58="",TOTAL!N58=0),"",TOTAL!N58/TOTAL!$C$6*'Vîrsta 3-4 ani'!$C$6)</f>
        <v/>
      </c>
      <c r="O58" s="250" t="str">
        <f>IF(OR(TOTAL!O58="",TOTAL!O58=0),"",TOTAL!O58/TOTAL!$C$6*'Vîrsta 3-4 ani'!$C$6)</f>
        <v/>
      </c>
      <c r="P58" s="250" t="str">
        <f>IF(OR(TOTAL!P58="",TOTAL!P58=0),"",TOTAL!P58/TOTAL!$C$6*'Vîrsta 3-4 ani'!$C$6)</f>
        <v/>
      </c>
      <c r="Q58" s="250">
        <f>IF(OR(TOTAL!Q58="",TOTAL!Q58=0),"",TOTAL!Q58/TOTAL!$C$6*'Vîrsta 3-4 ani'!$C$6)</f>
        <v>1.7647058823529413</v>
      </c>
      <c r="R58" s="250" t="str">
        <f>IF(OR(TOTAL!R58="",TOTAL!R58=0),"",TOTAL!R58/TOTAL!$C$6*'Vîrsta 3-4 ani'!$C$6)</f>
        <v/>
      </c>
      <c r="S58" s="250" t="str">
        <f>IF(OR(TOTAL!S58="",TOTAL!S58=0),"",TOTAL!S58/TOTAL!$C$6*'Vîrsta 3-4 ani'!$C$6)</f>
        <v/>
      </c>
      <c r="T58" s="250" t="str">
        <f>IF(OR(TOTAL!T58="",TOTAL!T58=0),"",TOTAL!T58/TOTAL!$C$6*'Vîrsta 3-4 ani'!$C$6)</f>
        <v/>
      </c>
      <c r="U58" s="250" t="str">
        <f>IF(OR(TOTAL!U58="",TOTAL!U58=0),"",TOTAL!U58/TOTAL!$C$6*'Vîrsta 3-4 ani'!$C$6)</f>
        <v/>
      </c>
      <c r="V58" s="250">
        <f>IF(OR(TOTAL!V58="",TOTAL!V58=0),"",TOTAL!V58/TOTAL!$C$6*'Vîrsta 3-4 ani'!$C$6)</f>
        <v>1.7647058823529413</v>
      </c>
      <c r="W58" s="250" t="str">
        <f>IF(OR(TOTAL!W58="",TOTAL!W58=0),"",TOTAL!W58/TOTAL!$C$6*'Vîrsta 3-4 ani'!$C$6)</f>
        <v/>
      </c>
      <c r="X58" s="250" t="str">
        <f>IF(OR(TOTAL!X58="",TOTAL!X58=0),"",TOTAL!X58/TOTAL!$C$6*'Vîrsta 3-4 ani'!$C$6)</f>
        <v/>
      </c>
      <c r="Y58" s="250" t="str">
        <f>IF(OR(TOTAL!Y58="",TOTAL!Y58=0),"",TOTAL!Y58/TOTAL!$C$6*'Vîrsta 3-4 ani'!$C$6)</f>
        <v/>
      </c>
      <c r="Z58" s="24">
        <f t="shared" si="16"/>
        <v>8.4313725490196081</v>
      </c>
      <c r="AA58" s="24">
        <f t="shared" si="17"/>
        <v>41.330257593233377</v>
      </c>
      <c r="AB58" s="24">
        <f t="shared" si="18"/>
        <v>28.931180315263362</v>
      </c>
      <c r="AC58" s="8">
        <v>30</v>
      </c>
      <c r="AD58" s="101">
        <f t="shared" si="21"/>
        <v>0.28931180315263361</v>
      </c>
      <c r="AE58" s="100">
        <v>0.01</v>
      </c>
      <c r="AF58" s="101">
        <f t="shared" si="22"/>
        <v>8.6793540945790087E-2</v>
      </c>
      <c r="AG58" s="100">
        <v>3.0000000000000001E-3</v>
      </c>
      <c r="AH58" s="101">
        <f t="shared" si="23"/>
        <v>6.3648596693579398</v>
      </c>
      <c r="AI58" s="100">
        <v>0.22</v>
      </c>
      <c r="AJ58" s="101">
        <f t="shared" si="24"/>
        <v>25.748750480584391</v>
      </c>
      <c r="AK58" s="125">
        <v>0.89</v>
      </c>
      <c r="AL58" s="171"/>
      <c r="AM58" s="28"/>
      <c r="AN58" s="131"/>
      <c r="AO58" s="167"/>
    </row>
    <row r="59" spans="1:41" s="31" customFormat="1" ht="17" x14ac:dyDescent="0.2">
      <c r="A59" s="317"/>
      <c r="B59" s="60" t="s">
        <v>90</v>
      </c>
      <c r="C59" s="245" t="str">
        <f>IF(OR(TOTAL!C59="",TOTAL!C59=0),"",TOTAL!C59/TOTAL!$C$6*'Vîrsta 3-4 ani'!$C$6)</f>
        <v/>
      </c>
      <c r="D59" s="245" t="str">
        <f>IF(OR(TOTAL!D59="",TOTAL!D59=0),"",TOTAL!D59/TOTAL!$C$6*'Vîrsta 3-4 ani'!$C$6)</f>
        <v/>
      </c>
      <c r="E59" s="245" t="str">
        <f>IF(OR(TOTAL!E59="",TOTAL!E59=0),"",TOTAL!E59/TOTAL!$C$6*'Vîrsta 3-4 ani'!$C$6)</f>
        <v/>
      </c>
      <c r="F59" s="245" t="str">
        <f>IF(OR(TOTAL!F59="",TOTAL!F59=0),"",TOTAL!F59/TOTAL!$C$6*'Vîrsta 3-4 ani'!$C$6)</f>
        <v/>
      </c>
      <c r="G59" s="245" t="str">
        <f>IF(OR(TOTAL!G59="",TOTAL!G59=0),"",TOTAL!G59/TOTAL!$C$6*'Vîrsta 3-4 ani'!$C$6)</f>
        <v/>
      </c>
      <c r="H59" s="245" t="str">
        <f>IF(OR(TOTAL!H59="",TOTAL!H59=0),"",TOTAL!H59/TOTAL!$C$6*'Vîrsta 3-4 ani'!$C$6)</f>
        <v/>
      </c>
      <c r="I59" s="245" t="str">
        <f>IF(OR(TOTAL!I59="",TOTAL!I59=0),"",TOTAL!I59/TOTAL!$C$6*'Vîrsta 3-4 ani'!$C$6)</f>
        <v/>
      </c>
      <c r="J59" s="245" t="str">
        <f>IF(OR(TOTAL!J59="",TOTAL!J59=0),"",TOTAL!J59/TOTAL!$C$6*'Vîrsta 3-4 ani'!$C$6)</f>
        <v/>
      </c>
      <c r="K59" s="245" t="str">
        <f>IF(OR(TOTAL!K59="",TOTAL!K59=0),"",TOTAL!K59/TOTAL!$C$6*'Vîrsta 3-4 ani'!$C$6)</f>
        <v/>
      </c>
      <c r="L59" s="245" t="str">
        <f>IF(OR(TOTAL!L59="",TOTAL!L59=0),"",TOTAL!L59/TOTAL!$C$6*'Vîrsta 3-4 ani'!$C$6)</f>
        <v/>
      </c>
      <c r="M59" s="245" t="str">
        <f>IF(OR(TOTAL!M59="",TOTAL!M59=0),"",TOTAL!M59/TOTAL!$C$6*'Vîrsta 3-4 ani'!$C$6)</f>
        <v/>
      </c>
      <c r="N59" s="245" t="str">
        <f>IF(OR(TOTAL!N59="",TOTAL!N59=0),"",TOTAL!N59/TOTAL!$C$6*'Vîrsta 3-4 ani'!$C$6)</f>
        <v/>
      </c>
      <c r="O59" s="245" t="str">
        <f>IF(OR(TOTAL!O59="",TOTAL!O59=0),"",TOTAL!O59/TOTAL!$C$6*'Vîrsta 3-4 ani'!$C$6)</f>
        <v/>
      </c>
      <c r="P59" s="245" t="str">
        <f>IF(OR(TOTAL!P59="",TOTAL!P59=0),"",TOTAL!P59/TOTAL!$C$6*'Vîrsta 3-4 ani'!$C$6)</f>
        <v/>
      </c>
      <c r="Q59" s="245" t="str">
        <f>IF(OR(TOTAL!Q59="",TOTAL!Q59=0),"",TOTAL!Q59/TOTAL!$C$6*'Vîrsta 3-4 ani'!$C$6)</f>
        <v/>
      </c>
      <c r="R59" s="245" t="str">
        <f>IF(OR(TOTAL!R59="",TOTAL!R59=0),"",TOTAL!R59/TOTAL!$C$6*'Vîrsta 3-4 ani'!$C$6)</f>
        <v/>
      </c>
      <c r="S59" s="245" t="str">
        <f>IF(OR(TOTAL!S59="",TOTAL!S59=0),"",TOTAL!S59/TOTAL!$C$6*'Vîrsta 3-4 ani'!$C$6)</f>
        <v/>
      </c>
      <c r="T59" s="245" t="str">
        <f>IF(OR(TOTAL!T59="",TOTAL!T59=0),"",TOTAL!T59/TOTAL!$C$6*'Vîrsta 3-4 ani'!$C$6)</f>
        <v/>
      </c>
      <c r="U59" s="245" t="str">
        <f>IF(OR(TOTAL!U59="",TOTAL!U59=0),"",TOTAL!U59/TOTAL!$C$6*'Vîrsta 3-4 ani'!$C$6)</f>
        <v/>
      </c>
      <c r="V59" s="245" t="str">
        <f>IF(OR(TOTAL!V59="",TOTAL!V59=0),"",TOTAL!V59/TOTAL!$C$6*'Vîrsta 3-4 ani'!$C$6)</f>
        <v/>
      </c>
      <c r="W59" s="245" t="str">
        <f>IF(OR(TOTAL!W59="",TOTAL!W59=0),"",TOTAL!W59/TOTAL!$C$6*'Vîrsta 3-4 ani'!$C$6)</f>
        <v/>
      </c>
      <c r="X59" s="245" t="str">
        <f>IF(OR(TOTAL!X59="",TOTAL!X59=0),"",TOTAL!X59/TOTAL!$C$6*'Vîrsta 3-4 ani'!$C$6)</f>
        <v/>
      </c>
      <c r="Y59" s="245" t="str">
        <f>IF(OR(TOTAL!Y59="",TOTAL!Y59=0),"",TOTAL!Y59/TOTAL!$C$6*'Vîrsta 3-4 ani'!$C$6)</f>
        <v/>
      </c>
      <c r="Z59" s="11">
        <f t="shared" si="16"/>
        <v>0</v>
      </c>
      <c r="AA59" s="11">
        <f t="shared" si="17"/>
        <v>0</v>
      </c>
      <c r="AB59" s="11" t="str">
        <f t="shared" si="18"/>
        <v/>
      </c>
      <c r="AC59" s="7">
        <v>26</v>
      </c>
      <c r="AD59" s="97" t="str">
        <f t="shared" si="21"/>
        <v/>
      </c>
      <c r="AE59" s="98">
        <v>0.02</v>
      </c>
      <c r="AF59" s="97" t="str">
        <f t="shared" si="22"/>
        <v/>
      </c>
      <c r="AG59" s="98">
        <v>0.14000000000000001</v>
      </c>
      <c r="AH59" s="97" t="str">
        <f t="shared" si="23"/>
        <v/>
      </c>
      <c r="AI59" s="98">
        <v>8.5300000000000001E-2</v>
      </c>
      <c r="AJ59" s="97" t="str">
        <f t="shared" si="24"/>
        <v/>
      </c>
      <c r="AK59" s="126">
        <v>1.6</v>
      </c>
      <c r="AL59" s="171"/>
      <c r="AM59" s="29"/>
      <c r="AN59" s="132"/>
      <c r="AO59" s="66"/>
    </row>
    <row r="60" spans="1:41" s="31" customFormat="1" ht="17" x14ac:dyDescent="0.2">
      <c r="A60" s="317"/>
      <c r="B60" s="57" t="s">
        <v>91</v>
      </c>
      <c r="C60" s="245" t="str">
        <f>IF(OR(TOTAL!C60="",TOTAL!C60=0),"",TOTAL!C60/TOTAL!$C$6*'Vîrsta 3-4 ani'!$C$6)</f>
        <v/>
      </c>
      <c r="D60" s="245" t="str">
        <f>IF(OR(TOTAL!D60="",TOTAL!D60=0),"",TOTAL!D60/TOTAL!$C$6*'Vîrsta 3-4 ani'!$C$6)</f>
        <v/>
      </c>
      <c r="E60" s="245" t="str">
        <f>IF(OR(TOTAL!E60="",TOTAL!E60=0),"",TOTAL!E60/TOTAL!$C$6*'Vîrsta 3-4 ani'!$C$6)</f>
        <v/>
      </c>
      <c r="F60" s="245" t="str">
        <f>IF(OR(TOTAL!F60="",TOTAL!F60=0),"",TOTAL!F60/TOTAL!$C$6*'Vîrsta 3-4 ani'!$C$6)</f>
        <v/>
      </c>
      <c r="G60" s="245" t="str">
        <f>IF(OR(TOTAL!G60="",TOTAL!G60=0),"",TOTAL!G60/TOTAL!$C$6*'Vîrsta 3-4 ani'!$C$6)</f>
        <v/>
      </c>
      <c r="H60" s="245" t="str">
        <f>IF(OR(TOTAL!H60="",TOTAL!H60=0),"",TOTAL!H60/TOTAL!$C$6*'Vîrsta 3-4 ani'!$C$6)</f>
        <v/>
      </c>
      <c r="I60" s="245" t="str">
        <f>IF(OR(TOTAL!I60="",TOTAL!I60=0),"",TOTAL!I60/TOTAL!$C$6*'Vîrsta 3-4 ani'!$C$6)</f>
        <v/>
      </c>
      <c r="J60" s="245" t="str">
        <f>IF(OR(TOTAL!J60="",TOTAL!J60=0),"",TOTAL!J60/TOTAL!$C$6*'Vîrsta 3-4 ani'!$C$6)</f>
        <v/>
      </c>
      <c r="K60" s="245" t="str">
        <f>IF(OR(TOTAL!K60="",TOTAL!K60=0),"",TOTAL!K60/TOTAL!$C$6*'Vîrsta 3-4 ani'!$C$6)</f>
        <v/>
      </c>
      <c r="L60" s="245" t="str">
        <f>IF(OR(TOTAL!L60="",TOTAL!L60=0),"",TOTAL!L60/TOTAL!$C$6*'Vîrsta 3-4 ani'!$C$6)</f>
        <v/>
      </c>
      <c r="M60" s="245" t="str">
        <f>IF(OR(TOTAL!M60="",TOTAL!M60=0),"",TOTAL!M60/TOTAL!$C$6*'Vîrsta 3-4 ani'!$C$6)</f>
        <v/>
      </c>
      <c r="N60" s="245" t="str">
        <f>IF(OR(TOTAL!N60="",TOTAL!N60=0),"",TOTAL!N60/TOTAL!$C$6*'Vîrsta 3-4 ani'!$C$6)</f>
        <v/>
      </c>
      <c r="O60" s="245" t="str">
        <f>IF(OR(TOTAL!O60="",TOTAL!O60=0),"",TOTAL!O60/TOTAL!$C$6*'Vîrsta 3-4 ani'!$C$6)</f>
        <v/>
      </c>
      <c r="P60" s="245" t="str">
        <f>IF(OR(TOTAL!P60="",TOTAL!P60=0),"",TOTAL!P60/TOTAL!$C$6*'Vîrsta 3-4 ani'!$C$6)</f>
        <v/>
      </c>
      <c r="Q60" s="245" t="str">
        <f>IF(OR(TOTAL!Q60="",TOTAL!Q60=0),"",TOTAL!Q60/TOTAL!$C$6*'Vîrsta 3-4 ani'!$C$6)</f>
        <v/>
      </c>
      <c r="R60" s="245" t="str">
        <f>IF(OR(TOTAL!R60="",TOTAL!R60=0),"",TOTAL!R60/TOTAL!$C$6*'Vîrsta 3-4 ani'!$C$6)</f>
        <v/>
      </c>
      <c r="S60" s="245" t="str">
        <f>IF(OR(TOTAL!S60="",TOTAL!S60=0),"",TOTAL!S60/TOTAL!$C$6*'Vîrsta 3-4 ani'!$C$6)</f>
        <v/>
      </c>
      <c r="T60" s="245" t="str">
        <f>IF(OR(TOTAL!T60="",TOTAL!T60=0),"",TOTAL!T60/TOTAL!$C$6*'Vîrsta 3-4 ani'!$C$6)</f>
        <v/>
      </c>
      <c r="U60" s="245" t="str">
        <f>IF(OR(TOTAL!U60="",TOTAL!U60=0),"",TOTAL!U60/TOTAL!$C$6*'Vîrsta 3-4 ani'!$C$6)</f>
        <v/>
      </c>
      <c r="V60" s="245" t="str">
        <f>IF(OR(TOTAL!V60="",TOTAL!V60=0),"",TOTAL!V60/TOTAL!$C$6*'Vîrsta 3-4 ani'!$C$6)</f>
        <v/>
      </c>
      <c r="W60" s="245" t="str">
        <f>IF(OR(TOTAL!W60="",TOTAL!W60=0),"",TOTAL!W60/TOTAL!$C$6*'Vîrsta 3-4 ani'!$C$6)</f>
        <v/>
      </c>
      <c r="X60" s="245" t="str">
        <f>IF(OR(TOTAL!X60="",TOTAL!X60=0),"",TOTAL!X60/TOTAL!$C$6*'Vîrsta 3-4 ani'!$C$6)</f>
        <v/>
      </c>
      <c r="Y60" s="245" t="str">
        <f>IF(OR(TOTAL!Y60="",TOTAL!Y60=0),"",TOTAL!Y60/TOTAL!$C$6*'Vîrsta 3-4 ani'!$C$6)</f>
        <v/>
      </c>
      <c r="Z60" s="11">
        <f t="shared" si="16"/>
        <v>0</v>
      </c>
      <c r="AA60" s="11">
        <f t="shared" si="17"/>
        <v>0</v>
      </c>
      <c r="AB60" s="11" t="str">
        <f t="shared" si="18"/>
        <v/>
      </c>
      <c r="AC60" s="7">
        <v>14</v>
      </c>
      <c r="AD60" s="97" t="str">
        <f t="shared" si="21"/>
        <v/>
      </c>
      <c r="AE60" s="98">
        <v>0.01</v>
      </c>
      <c r="AF60" s="97" t="str">
        <f t="shared" si="22"/>
        <v/>
      </c>
      <c r="AG60" s="98">
        <v>0.01</v>
      </c>
      <c r="AH60" s="97" t="str">
        <f t="shared" si="23"/>
        <v/>
      </c>
      <c r="AI60" s="98">
        <v>0.15</v>
      </c>
      <c r="AJ60" s="97" t="str">
        <f t="shared" si="24"/>
        <v/>
      </c>
      <c r="AK60" s="126">
        <v>0.61</v>
      </c>
      <c r="AL60" s="171"/>
      <c r="AM60" s="29"/>
      <c r="AN60" s="132"/>
      <c r="AO60" s="66"/>
    </row>
    <row r="61" spans="1:41" s="31" customFormat="1" ht="17" x14ac:dyDescent="0.2">
      <c r="A61" s="318"/>
      <c r="B61" s="57" t="s">
        <v>92</v>
      </c>
      <c r="C61" s="245" t="str">
        <f>IF(OR(TOTAL!C61="",TOTAL!C61=0),"",TOTAL!C61/TOTAL!$C$6*'Vîrsta 3-4 ani'!$C$6)</f>
        <v/>
      </c>
      <c r="D61" s="245" t="str">
        <f>IF(OR(TOTAL!D61="",TOTAL!D61=0),"",TOTAL!D61/TOTAL!$C$6*'Vîrsta 3-4 ani'!$C$6)</f>
        <v/>
      </c>
      <c r="E61" s="245" t="str">
        <f>IF(OR(TOTAL!E61="",TOTAL!E61=0),"",TOTAL!E61/TOTAL!$C$6*'Vîrsta 3-4 ani'!$C$6)</f>
        <v/>
      </c>
      <c r="F61" s="245" t="str">
        <f>IF(OR(TOTAL!F61="",TOTAL!F61=0),"",TOTAL!F61/TOTAL!$C$6*'Vîrsta 3-4 ani'!$C$6)</f>
        <v/>
      </c>
      <c r="G61" s="245" t="str">
        <f>IF(OR(TOTAL!G61="",TOTAL!G61=0),"",TOTAL!G61/TOTAL!$C$6*'Vîrsta 3-4 ani'!$C$6)</f>
        <v/>
      </c>
      <c r="H61" s="245" t="str">
        <f>IF(OR(TOTAL!H61="",TOTAL!H61=0),"",TOTAL!H61/TOTAL!$C$6*'Vîrsta 3-4 ani'!$C$6)</f>
        <v/>
      </c>
      <c r="I61" s="245" t="str">
        <f>IF(OR(TOTAL!I61="",TOTAL!I61=0),"",TOTAL!I61/TOTAL!$C$6*'Vîrsta 3-4 ani'!$C$6)</f>
        <v/>
      </c>
      <c r="J61" s="245" t="str">
        <f>IF(OR(TOTAL!J61="",TOTAL!J61=0),"",TOTAL!J61/TOTAL!$C$6*'Vîrsta 3-4 ani'!$C$6)</f>
        <v/>
      </c>
      <c r="K61" s="245" t="str">
        <f>IF(OR(TOTAL!K61="",TOTAL!K61=0),"",TOTAL!K61/TOTAL!$C$6*'Vîrsta 3-4 ani'!$C$6)</f>
        <v/>
      </c>
      <c r="L61" s="245" t="str">
        <f>IF(OR(TOTAL!L61="",TOTAL!L61=0),"",TOTAL!L61/TOTAL!$C$6*'Vîrsta 3-4 ani'!$C$6)</f>
        <v/>
      </c>
      <c r="M61" s="245" t="str">
        <f>IF(OR(TOTAL!M61="",TOTAL!M61=0),"",TOTAL!M61/TOTAL!$C$6*'Vîrsta 3-4 ani'!$C$6)</f>
        <v/>
      </c>
      <c r="N61" s="245" t="str">
        <f>IF(OR(TOTAL!N61="",TOTAL!N61=0),"",TOTAL!N61/TOTAL!$C$6*'Vîrsta 3-4 ani'!$C$6)</f>
        <v/>
      </c>
      <c r="O61" s="245" t="str">
        <f>IF(OR(TOTAL!O61="",TOTAL!O61=0),"",TOTAL!O61/TOTAL!$C$6*'Vîrsta 3-4 ani'!$C$6)</f>
        <v/>
      </c>
      <c r="P61" s="245" t="str">
        <f>IF(OR(TOTAL!P61="",TOTAL!P61=0),"",TOTAL!P61/TOTAL!$C$6*'Vîrsta 3-4 ani'!$C$6)</f>
        <v/>
      </c>
      <c r="Q61" s="245" t="str">
        <f>IF(OR(TOTAL!Q61="",TOTAL!Q61=0),"",TOTAL!Q61/TOTAL!$C$6*'Vîrsta 3-4 ani'!$C$6)</f>
        <v/>
      </c>
      <c r="R61" s="245" t="str">
        <f>IF(OR(TOTAL!R61="",TOTAL!R61=0),"",TOTAL!R61/TOTAL!$C$6*'Vîrsta 3-4 ani'!$C$6)</f>
        <v/>
      </c>
      <c r="S61" s="245" t="str">
        <f>IF(OR(TOTAL!S61="",TOTAL!S61=0),"",TOTAL!S61/TOTAL!$C$6*'Vîrsta 3-4 ani'!$C$6)</f>
        <v/>
      </c>
      <c r="T61" s="245" t="str">
        <f>IF(OR(TOTAL!T61="",TOTAL!T61=0),"",TOTAL!T61/TOTAL!$C$6*'Vîrsta 3-4 ani'!$C$6)</f>
        <v/>
      </c>
      <c r="U61" s="245" t="str">
        <f>IF(OR(TOTAL!U61="",TOTAL!U61=0),"",TOTAL!U61/TOTAL!$C$6*'Vîrsta 3-4 ani'!$C$6)</f>
        <v/>
      </c>
      <c r="V61" s="245" t="str">
        <f>IF(OR(TOTAL!V61="",TOTAL!V61=0),"",TOTAL!V61/TOTAL!$C$6*'Vîrsta 3-4 ani'!$C$6)</f>
        <v/>
      </c>
      <c r="W61" s="245" t="str">
        <f>IF(OR(TOTAL!W61="",TOTAL!W61=0),"",TOTAL!W61/TOTAL!$C$6*'Vîrsta 3-4 ani'!$C$6)</f>
        <v/>
      </c>
      <c r="X61" s="245" t="str">
        <f>IF(OR(TOTAL!X61="",TOTAL!X61=0),"",TOTAL!X61/TOTAL!$C$6*'Vîrsta 3-4 ani'!$C$6)</f>
        <v/>
      </c>
      <c r="Y61" s="245" t="str">
        <f>IF(OR(TOTAL!Y61="",TOTAL!Y61=0),"",TOTAL!Y61/TOTAL!$C$6*'Vîrsta 3-4 ani'!$C$6)</f>
        <v/>
      </c>
      <c r="Z61" s="11">
        <f t="shared" si="16"/>
        <v>0</v>
      </c>
      <c r="AA61" s="11">
        <f t="shared" si="17"/>
        <v>0</v>
      </c>
      <c r="AB61" s="11" t="str">
        <f t="shared" si="18"/>
        <v/>
      </c>
      <c r="AC61" s="7">
        <v>15</v>
      </c>
      <c r="AD61" s="97" t="str">
        <f t="shared" si="21"/>
        <v/>
      </c>
      <c r="AE61" s="98">
        <v>6.0000000000000001E-3</v>
      </c>
      <c r="AF61" s="97" t="str">
        <f t="shared" si="22"/>
        <v/>
      </c>
      <c r="AG61" s="98">
        <v>2E-3</v>
      </c>
      <c r="AH61" s="97" t="str">
        <f t="shared" si="23"/>
        <v/>
      </c>
      <c r="AI61" s="98">
        <v>0.186</v>
      </c>
      <c r="AJ61" s="97" t="str">
        <f t="shared" si="24"/>
        <v/>
      </c>
      <c r="AK61" s="126">
        <v>0.7</v>
      </c>
      <c r="AL61" s="199"/>
      <c r="AM61" s="30"/>
      <c r="AN61" s="133"/>
      <c r="AO61" s="66"/>
    </row>
    <row r="62" spans="1:41" s="32" customFormat="1" ht="17" x14ac:dyDescent="0.2">
      <c r="A62" s="236">
        <v>4</v>
      </c>
      <c r="B62" s="19" t="s">
        <v>110</v>
      </c>
      <c r="C62" s="69" t="str">
        <f>IF(OR(TOTAL!C62="",TOTAL!C62=0),"",IF('Vîrsta 1-2 ani'!$C$6&lt;=0,(TOTAL!C62-('Vîrsta 5-7 ani'!$C$6*0.012))/TOTAL!$C$6*'Vîrsta 3-4 ani'!$C$6,(('Vîrsta 1-2 ani'!C62/'Vîrsta 1-2 ani'!$C$6)+0.008)*'Vîrsta 3-4 ani'!$C$6))</f>
        <v/>
      </c>
      <c r="D62" s="69" t="str">
        <f>IF(OR(TOTAL!D62="",TOTAL!D62=0),"",IF('Vîrsta 1-2 ani'!$C$6&lt;=0,(TOTAL!D62-('Vîrsta 5-7 ani'!$C$6*0.012))/TOTAL!$C$6*'Vîrsta 3-4 ani'!$C$6,(('Vîrsta 1-2 ani'!D62/'Vîrsta 1-2 ani'!$C$6)+0.008)*'Vîrsta 3-4 ani'!$C$6))</f>
        <v/>
      </c>
      <c r="E62" s="69">
        <f>IF(OR(TOTAL!E62="",TOTAL!E62=0),"",IF('Vîrsta 1-2 ani'!$C$6&lt;=0,(TOTAL!E62-('Vîrsta 5-7 ani'!$C$6*0.012))/TOTAL!$C$6*'Vîrsta 3-4 ani'!$C$6,(('Vîrsta 1-2 ani'!E62/'Vîrsta 1-2 ani'!$C$6)+0.008)*'Vîrsta 3-4 ani'!$C$6))</f>
        <v>1.9074509803921569</v>
      </c>
      <c r="F62" s="69">
        <f>IF(OR(TOTAL!F62="",TOTAL!F62=0),"",IF('Vîrsta 1-2 ani'!$C$6&lt;=0,(TOTAL!F62-('Vîrsta 5-7 ani'!$C$6*0.012))/TOTAL!$C$6*'Vîrsta 3-4 ani'!$C$6,(('Vîrsta 1-2 ani'!F62/'Vîrsta 1-2 ani'!$C$6)+0.008)*'Vîrsta 3-4 ani'!$C$6))</f>
        <v>1.7113725490196079</v>
      </c>
      <c r="G62" s="69" t="str">
        <f>IF(OR(TOTAL!G62="",TOTAL!G62=0),"",IF('Vîrsta 1-2 ani'!$C$6&lt;=0,(TOTAL!G62-('Vîrsta 5-7 ani'!$C$6*0.012))/TOTAL!$C$6*'Vîrsta 3-4 ani'!$C$6,(('Vîrsta 1-2 ani'!G62/'Vîrsta 1-2 ani'!$C$6)+0.008)*'Vîrsta 3-4 ani'!$C$6))</f>
        <v/>
      </c>
      <c r="H62" s="69" t="str">
        <f>IF(OR(TOTAL!H62="",TOTAL!H62=0),"",IF('Vîrsta 1-2 ani'!$C$6&lt;=0,(TOTAL!H62-('Vîrsta 5-7 ani'!$C$6*0.012))/TOTAL!$C$6*'Vîrsta 3-4 ani'!$C$6,(('Vîrsta 1-2 ani'!H62/'Vîrsta 1-2 ani'!$C$6)+0.008)*'Vîrsta 3-4 ani'!$C$6))</f>
        <v/>
      </c>
      <c r="I62" s="69" t="str">
        <f>IF(OR(TOTAL!I62="",TOTAL!I62=0),"",IF('Vîrsta 1-2 ani'!$C$6&lt;=0,(TOTAL!I62-('Vîrsta 5-7 ani'!$C$6*0.012))/TOTAL!$C$6*'Vîrsta 3-4 ani'!$C$6,(('Vîrsta 1-2 ani'!I62/'Vîrsta 1-2 ani'!$C$6)+0.008)*'Vîrsta 3-4 ani'!$C$6))</f>
        <v/>
      </c>
      <c r="J62" s="69" t="str">
        <f>IF(OR(TOTAL!J62="",TOTAL!J62=0),"",IF('Vîrsta 1-2 ani'!$C$6&lt;=0,(TOTAL!J62-('Vîrsta 5-7 ani'!$C$6*0.012))/TOTAL!$C$6*'Vîrsta 3-4 ani'!$C$6,(('Vîrsta 1-2 ani'!J62/'Vîrsta 1-2 ani'!$C$6)+0.008)*'Vîrsta 3-4 ani'!$C$6))</f>
        <v/>
      </c>
      <c r="K62" s="69">
        <f>IF(OR(TOTAL!K62="",TOTAL!K62=0),"",IF('Vîrsta 1-2 ani'!$C$6&lt;=0,(TOTAL!K62-('Vîrsta 5-7 ani'!$C$6*0.012))/TOTAL!$C$6*'Vîrsta 3-4 ani'!$C$6,(('Vîrsta 1-2 ani'!K62/'Vîrsta 1-2 ani'!$C$6)+0.008)*'Vîrsta 3-4 ani'!$C$6))</f>
        <v>1.7113725490196079</v>
      </c>
      <c r="L62" s="69" t="str">
        <f>IF(OR(TOTAL!L62="",TOTAL!L62=0),"",IF('Vîrsta 1-2 ani'!$C$6&lt;=0,(TOTAL!L62-('Vîrsta 5-7 ani'!$C$6*0.012))/TOTAL!$C$6*'Vîrsta 3-4 ani'!$C$6,(('Vîrsta 1-2 ani'!L62/'Vîrsta 1-2 ani'!$C$6)+0.008)*'Vîrsta 3-4 ani'!$C$6))</f>
        <v/>
      </c>
      <c r="M62" s="69" t="str">
        <f>IF(OR(TOTAL!M62="",TOTAL!M62=0),"",IF('Vîrsta 1-2 ani'!$C$6&lt;=0,(TOTAL!M62-('Vîrsta 5-7 ani'!$C$6*0.012))/TOTAL!$C$6*'Vîrsta 3-4 ani'!$C$6,(('Vîrsta 1-2 ani'!M62/'Vîrsta 1-2 ani'!$C$6)+0.008)*'Vîrsta 3-4 ani'!$C$6))</f>
        <v/>
      </c>
      <c r="N62" s="69" t="str">
        <f>IF(OR(TOTAL!N62="",TOTAL!N62=0),"",IF('Vîrsta 1-2 ani'!$C$6&lt;=0,(TOTAL!N62-('Vîrsta 5-7 ani'!$C$6*0.012))/TOTAL!$C$6*'Vîrsta 3-4 ani'!$C$6,(('Vîrsta 1-2 ani'!N62/'Vîrsta 1-2 ani'!$C$6)+0.008)*'Vîrsta 3-4 ani'!$C$6))</f>
        <v/>
      </c>
      <c r="O62" s="69">
        <f>IF(OR(TOTAL!O62="",TOTAL!O62=0),"",IF('Vîrsta 1-2 ani'!$C$6&lt;=0,(TOTAL!O62-('Vîrsta 5-7 ani'!$C$6*0.012))/TOTAL!$C$6*'Vîrsta 3-4 ani'!$C$6,(('Vîrsta 1-2 ani'!O62/'Vîrsta 1-2 ani'!$C$6)+0.008)*'Vîrsta 3-4 ani'!$C$6))</f>
        <v>1.5152941176470589</v>
      </c>
      <c r="P62" s="69" t="str">
        <f>IF(OR(TOTAL!P62="",TOTAL!P62=0),"",IF('Vîrsta 1-2 ani'!$C$6&lt;=0,(TOTAL!P62-('Vîrsta 5-7 ani'!$C$6*0.012))/TOTAL!$C$6*'Vîrsta 3-4 ani'!$C$6,(('Vîrsta 1-2 ani'!P62/'Vîrsta 1-2 ani'!$C$6)+0.008)*'Vîrsta 3-4 ani'!$C$6))</f>
        <v/>
      </c>
      <c r="Q62" s="69" t="str">
        <f>IF(OR(TOTAL!Q62="",TOTAL!Q62=0),"",IF('Vîrsta 1-2 ani'!$C$6&lt;=0,(TOTAL!Q62-('Vîrsta 5-7 ani'!$C$6*0.012))/TOTAL!$C$6*'Vîrsta 3-4 ani'!$C$6,(('Vîrsta 1-2 ani'!Q62/'Vîrsta 1-2 ani'!$C$6)+0.008)*'Vîrsta 3-4 ani'!$C$6))</f>
        <v/>
      </c>
      <c r="R62" s="69" t="str">
        <f>IF(OR(TOTAL!R62="",TOTAL!R62=0),"",IF('Vîrsta 1-2 ani'!$C$6&lt;=0,(TOTAL!R62-('Vîrsta 5-7 ani'!$C$6*0.012))/TOTAL!$C$6*'Vîrsta 3-4 ani'!$C$6,(('Vîrsta 1-2 ani'!R62/'Vîrsta 1-2 ani'!$C$6)+0.008)*'Vîrsta 3-4 ani'!$C$6))</f>
        <v/>
      </c>
      <c r="S62" s="69" t="str">
        <f>IF(OR(TOTAL!S62="",TOTAL!S62=0),"",IF('Vîrsta 1-2 ani'!$C$6&lt;=0,(TOTAL!S62-('Vîrsta 5-7 ani'!$C$6*0.012))/TOTAL!$C$6*'Vîrsta 3-4 ani'!$C$6,(('Vîrsta 1-2 ani'!S62/'Vîrsta 1-2 ani'!$C$6)+0.008)*'Vîrsta 3-4 ani'!$C$6))</f>
        <v/>
      </c>
      <c r="T62" s="69">
        <f>IF(OR(TOTAL!T62="",TOTAL!T62=0),"",IF('Vîrsta 1-2 ani'!$C$6&lt;=0,(TOTAL!T62-('Vîrsta 5-7 ani'!$C$6*0.012))/TOTAL!$C$6*'Vîrsta 3-4 ani'!$C$6,(('Vîrsta 1-2 ani'!T62/'Vîrsta 1-2 ani'!$C$6)+0.008)*'Vîrsta 3-4 ani'!$C$6))</f>
        <v>1.5152941176470589</v>
      </c>
      <c r="U62" s="69" t="str">
        <f>IF(OR(TOTAL!U62="",TOTAL!U62=0),"",IF('Vîrsta 1-2 ani'!$C$6&lt;=0,(TOTAL!U62-('Vîrsta 5-7 ani'!$C$6*0.012))/TOTAL!$C$6*'Vîrsta 3-4 ani'!$C$6,(('Vîrsta 1-2 ani'!U62/'Vîrsta 1-2 ani'!$C$6)+0.008)*'Vîrsta 3-4 ani'!$C$6))</f>
        <v/>
      </c>
      <c r="V62" s="69" t="str">
        <f>IF(OR(TOTAL!V62="",TOTAL!V62=0),"",IF('Vîrsta 1-2 ani'!$C$6&lt;=0,(TOTAL!V62-('Vîrsta 5-7 ani'!$C$6*0.012))/TOTAL!$C$6*'Vîrsta 3-4 ani'!$C$6,(('Vîrsta 1-2 ani'!V62/'Vîrsta 1-2 ani'!$C$6)+0.008)*'Vîrsta 3-4 ani'!$C$6))</f>
        <v/>
      </c>
      <c r="W62" s="69" t="str">
        <f>IF(OR(TOTAL!W62="",TOTAL!W62=0),"",IF('Vîrsta 1-2 ani'!$C$6&lt;=0,(TOTAL!W62-('Vîrsta 5-7 ani'!$C$6*0.012))/TOTAL!$C$6*'Vîrsta 3-4 ani'!$C$6,(('Vîrsta 1-2 ani'!W62/'Vîrsta 1-2 ani'!$C$6)+0.008)*'Vîrsta 3-4 ani'!$C$6))</f>
        <v/>
      </c>
      <c r="X62" s="69" t="str">
        <f>IF(OR(TOTAL!X62="",TOTAL!X62=0),"",IF('Vîrsta 1-2 ani'!$C$6&lt;=0,(TOTAL!X62-('Vîrsta 5-7 ani'!$C$6*0.012))/TOTAL!$C$6*'Vîrsta 3-4 ani'!$C$6,(('Vîrsta 1-2 ani'!X62/'Vîrsta 1-2 ani'!$C$6)+0.008)*'Vîrsta 3-4 ani'!$C$6))</f>
        <v/>
      </c>
      <c r="Y62" s="69" t="str">
        <f>IF(OR(TOTAL!Y62="",TOTAL!Y62=0),"",IF('Vîrsta 1-2 ani'!$C$6&lt;=0,(TOTAL!Y62-('Vîrsta 5-7 ani'!$C$6*0.012))/TOTAL!$C$6*'Vîrsta 3-4 ani'!$C$6,(('Vîrsta 1-2 ani'!Y62/'Vîrsta 1-2 ani'!$C$6)+0.008)*'Vîrsta 3-4 ani'!$C$6))</f>
        <v/>
      </c>
      <c r="Z62" s="10">
        <f t="shared" si="16"/>
        <v>8.3607843137254907</v>
      </c>
      <c r="AA62" s="10">
        <f t="shared" si="17"/>
        <v>40.984236831987701</v>
      </c>
      <c r="AB62" s="10">
        <f t="shared" si="18"/>
        <v>40.984236831987701</v>
      </c>
      <c r="AC62" s="4"/>
      <c r="AD62" s="90">
        <f>IFERROR(IF($AB62=0,"",$AB62*AE62),"")</f>
        <v>0.34426758938869667</v>
      </c>
      <c r="AE62" s="91">
        <v>8.3999999999999995E-3</v>
      </c>
      <c r="AF62" s="90">
        <f>IFERROR(IF($AB62=0,"",$AB62*AG62),"")</f>
        <v>4.0984236831987701E-2</v>
      </c>
      <c r="AG62" s="91">
        <v>1E-3</v>
      </c>
      <c r="AH62" s="90">
        <f>IFERROR(IF($AB62=0,"",$AB62*AI62),"")</f>
        <v>1.8852748942714341</v>
      </c>
      <c r="AI62" s="91">
        <v>4.5999999999999999E-2</v>
      </c>
      <c r="AJ62" s="90">
        <f>IFERROR(IF($AB62=0,"",$AB62*AK62),"")</f>
        <v>11.065743944636679</v>
      </c>
      <c r="AK62" s="91">
        <v>0.27</v>
      </c>
      <c r="AL62" s="200">
        <v>28</v>
      </c>
      <c r="AM62" s="128">
        <f t="shared" ref="AM62:AM64" si="25">IFERROR((AB62-AL62),"")</f>
        <v>12.984236831987701</v>
      </c>
      <c r="AN62" s="129">
        <f t="shared" ref="AN62:AN68" si="26">IFERROR((AB62*100/AL62),"")</f>
        <v>146.37227439995607</v>
      </c>
      <c r="AO62" s="65"/>
    </row>
    <row r="63" spans="1:41" ht="17" x14ac:dyDescent="0.2">
      <c r="A63" s="310">
        <v>5</v>
      </c>
      <c r="B63" s="19" t="s">
        <v>108</v>
      </c>
      <c r="C63" s="69">
        <f>IF(OR(TOTAL!C63="",TOTAL!C63=0),"",IF('Vîrsta 1-2 ani'!$C$6&lt;=0,(TOTAL!C63-('Vîrsta 5-7 ani'!$C$6*0.024))/TOTAL!$C$6*'Vîrsta 3-4 ani'!$C$6,(('Vîrsta 1-2 ani'!C63/'Vîrsta 1-2 ani'!$C$6)+0.032)*'Vîrsta 3-4 ani'!$C$6))</f>
        <v>5.32</v>
      </c>
      <c r="D63" s="69">
        <f>IF(OR(TOTAL!D63="",TOTAL!D63=0),"",IF('Vîrsta 1-2 ani'!$C$6&lt;=0,(TOTAL!D63-('Vîrsta 5-7 ani'!$C$6*0.024))/TOTAL!$C$6*'Vîrsta 3-4 ani'!$C$6,(('Vîrsta 1-2 ani'!D63/'Vîrsta 1-2 ani'!$C$6)+0.032)*'Vîrsta 3-4 ani'!$C$6))</f>
        <v>3.9474509803921567</v>
      </c>
      <c r="E63" s="69">
        <f>IF(OR(TOTAL!E63="",TOTAL!E63=0),"",IF('Vîrsta 1-2 ani'!$C$6&lt;=0,(TOTAL!E63-('Vîrsta 5-7 ani'!$C$6*0.024))/TOTAL!$C$6*'Vîrsta 3-4 ani'!$C$6,(('Vîrsta 1-2 ani'!E63/'Vîrsta 1-2 ani'!$C$6)+0.032)*'Vîrsta 3-4 ani'!$C$6))</f>
        <v>3.294509803921569</v>
      </c>
      <c r="F63" s="69">
        <f>IF(OR(TOTAL!F63="",TOTAL!F63=0),"",IF('Vîrsta 1-2 ani'!$C$6&lt;=0,(TOTAL!F63-('Vîrsta 5-7 ani'!$C$6*0.024))/TOTAL!$C$6*'Vîrsta 3-4 ani'!$C$6,(('Vîrsta 1-2 ani'!F63/'Vîrsta 1-2 ani'!$C$6)+0.032)*'Vîrsta 3-4 ani'!$C$6))</f>
        <v>0.72588235294117642</v>
      </c>
      <c r="G63" s="69">
        <f>IF(OR(TOTAL!G63="",TOTAL!G63=0),"",IF('Vîrsta 1-2 ani'!$C$6&lt;=0,(TOTAL!G63-('Vîrsta 5-7 ani'!$C$6*0.024))/TOTAL!$C$6*'Vîrsta 3-4 ani'!$C$6,(('Vîrsta 1-2 ani'!G63/'Vîrsta 1-2 ani'!$C$6)+0.032)*'Vîrsta 3-4 ani'!$C$6))</f>
        <v>3.7513725490196084</v>
      </c>
      <c r="H63" s="69">
        <f>IF(OR(TOTAL!H63="",TOTAL!H63=0),"",IF('Vîrsta 1-2 ani'!$C$6&lt;=0,(TOTAL!H63-('Vîrsta 5-7 ani'!$C$6*0.024))/TOTAL!$C$6*'Vîrsta 3-4 ani'!$C$6,(('Vîrsta 1-2 ani'!H63/'Vîrsta 1-2 ani'!$C$6)+0.032)*'Vîrsta 3-4 ani'!$C$6))</f>
        <v>4.7317647058823535</v>
      </c>
      <c r="I63" s="69">
        <f>IF(OR(TOTAL!I63="",TOTAL!I63=0),"",IF('Vîrsta 1-2 ani'!$C$6&lt;=0,(TOTAL!I63-('Vîrsta 5-7 ani'!$C$6*0.024))/TOTAL!$C$6*'Vîrsta 3-4 ani'!$C$6,(('Vîrsta 1-2 ani'!I63/'Vîrsta 1-2 ani'!$C$6)+0.032)*'Vîrsta 3-4 ani'!$C$6))</f>
        <v>3.7513725490196084</v>
      </c>
      <c r="J63" s="69">
        <f>IF(OR(TOTAL!J63="",TOTAL!J63=0),"",IF('Vîrsta 1-2 ani'!$C$6&lt;=0,(TOTAL!J63-('Vîrsta 5-7 ani'!$C$6*0.024))/TOTAL!$C$6*'Vîrsta 3-4 ani'!$C$6,(('Vîrsta 1-2 ani'!J63/'Vîrsta 1-2 ani'!$C$6)+0.032)*'Vîrsta 3-4 ani'!$C$6))</f>
        <v>3.0964705882352939</v>
      </c>
      <c r="K63" s="69">
        <f>IF(OR(TOTAL!K63="",TOTAL!K63=0),"",IF('Vîrsta 1-2 ani'!$C$6&lt;=0,(TOTAL!K63-('Vîrsta 5-7 ani'!$C$6*0.024))/TOTAL!$C$6*'Vîrsta 3-4 ani'!$C$6,(('Vîrsta 1-2 ani'!K63/'Vîrsta 1-2 ani'!$C$6)+0.032)*'Vîrsta 3-4 ani'!$C$6))</f>
        <v>0.14941176470588236</v>
      </c>
      <c r="L63" s="69">
        <f>IF(OR(TOTAL!L63="",TOTAL!L63=0),"",IF('Vîrsta 1-2 ani'!$C$6&lt;=0,(TOTAL!L63-('Vîrsta 5-7 ani'!$C$6*0.024))/TOTAL!$C$6*'Vîrsta 3-4 ani'!$C$6,(('Vîrsta 1-2 ani'!L63/'Vîrsta 1-2 ani'!$C$6)+0.032)*'Vîrsta 3-4 ani'!$C$6))</f>
        <v>3.7513725490196084</v>
      </c>
      <c r="M63" s="69">
        <f>IF(OR(TOTAL!M63="",TOTAL!M63=0),"",IF('Vîrsta 1-2 ani'!$C$6&lt;=0,(TOTAL!M63-('Vîrsta 5-7 ani'!$C$6*0.024))/TOTAL!$C$6*'Vîrsta 3-4 ani'!$C$6,(('Vîrsta 1-2 ani'!M63/'Vîrsta 1-2 ani'!$C$6)+0.032)*'Vîrsta 3-4 ani'!$C$6))</f>
        <v>5.1239215686274511</v>
      </c>
      <c r="N63" s="69">
        <f>IF(OR(TOTAL!N63="",TOTAL!N63=0),"",IF('Vîrsta 1-2 ani'!$C$6&lt;=0,(TOTAL!N63-('Vîrsta 5-7 ani'!$C$6*0.024))/TOTAL!$C$6*'Vîrsta 3-4 ani'!$C$6,(('Vîrsta 1-2 ani'!N63/'Vîrsta 1-2 ani'!$C$6)+0.032)*'Vîrsta 3-4 ani'!$C$6))</f>
        <v>3.7513725490196084</v>
      </c>
      <c r="O63" s="69">
        <f>IF(OR(TOTAL!O63="",TOTAL!O63=0),"",IF('Vîrsta 1-2 ani'!$C$6&lt;=0,(TOTAL!O63-('Vîrsta 5-7 ani'!$C$6*0.024))/TOTAL!$C$6*'Vîrsta 3-4 ani'!$C$6,(('Vîrsta 1-2 ani'!O63/'Vîrsta 1-2 ani'!$C$6)+0.032)*'Vîrsta 3-4 ani'!$C$6))</f>
        <v>3.0984313725490198</v>
      </c>
      <c r="P63" s="69">
        <f>IF(OR(TOTAL!P63="",TOTAL!P63=0),"",IF('Vîrsta 1-2 ani'!$C$6&lt;=0,(TOTAL!P63-('Vîrsta 5-7 ani'!$C$6*0.024))/TOTAL!$C$6*'Vîrsta 3-4 ani'!$C$6,(('Vîrsta 1-2 ani'!P63/'Vîrsta 1-2 ani'!$C$6)+0.032)*'Vîrsta 3-4 ani'!$C$6))</f>
        <v>0.72000000000000008</v>
      </c>
      <c r="Q63" s="69">
        <f>IF(OR(TOTAL!Q63="",TOTAL!Q63=0),"",IF('Vîrsta 1-2 ani'!$C$6&lt;=0,(TOTAL!Q63-('Vîrsta 5-7 ani'!$C$6*0.024))/TOTAL!$C$6*'Vîrsta 3-4 ani'!$C$6,(('Vîrsta 1-2 ani'!Q63/'Vîrsta 1-2 ani'!$C$6)+0.032)*'Vîrsta 3-4 ani'!$C$6))</f>
        <v>3.6533333333333329</v>
      </c>
      <c r="R63" s="69">
        <f>IF(OR(TOTAL!R63="",TOTAL!R63=0),"",IF('Vîrsta 1-2 ani'!$C$6&lt;=0,(TOTAL!R63-('Vîrsta 5-7 ani'!$C$6*0.024))/TOTAL!$C$6*'Vîrsta 3-4 ani'!$C$6,(('Vîrsta 1-2 ani'!R63/'Vîrsta 1-2 ani'!$C$6)+0.032)*'Vîrsta 3-4 ani'!$C$6))</f>
        <v>4.5356862745098052</v>
      </c>
      <c r="S63" s="69">
        <f>IF(OR(TOTAL!S63="",TOTAL!S63=0),"",IF('Vîrsta 1-2 ani'!$C$6&lt;=0,(TOTAL!S63-('Vîrsta 5-7 ani'!$C$6*0.024))/TOTAL!$C$6*'Vîrsta 3-4 ani'!$C$6,(('Vîrsta 1-2 ani'!S63/'Vîrsta 1-2 ani'!$C$6)+0.032)*'Vîrsta 3-4 ani'!$C$6))</f>
        <v>3.6533333333333329</v>
      </c>
      <c r="T63" s="69">
        <f>IF(OR(TOTAL!T63="",TOTAL!T63=0),"",IF('Vîrsta 1-2 ani'!$C$6&lt;=0,(TOTAL!T63-('Vîrsta 5-7 ani'!$C$6*0.024))/TOTAL!$C$6*'Vîrsta 3-4 ani'!$C$6,(('Vîrsta 1-2 ani'!T63/'Vîrsta 1-2 ani'!$C$6)+0.032)*'Vîrsta 3-4 ani'!$C$6))</f>
        <v>3.0964705882352939</v>
      </c>
      <c r="U63" s="69">
        <f>IF(OR(TOTAL!U63="",TOTAL!U63=0),"",IF('Vîrsta 1-2 ani'!$C$6&lt;=0,(TOTAL!U63-('Vîrsta 5-7 ani'!$C$6*0.024))/TOTAL!$C$6*'Vîrsta 3-4 ani'!$C$6,(('Vîrsta 1-2 ani'!U63/'Vîrsta 1-2 ani'!$C$6)+0.032)*'Vîrsta 3-4 ani'!$C$6))</f>
        <v>0.73960784313725492</v>
      </c>
      <c r="V63" s="69">
        <f>IF(OR(TOTAL!V63="",TOTAL!V63=0),"",IF('Vîrsta 1-2 ani'!$C$6&lt;=0,(TOTAL!V63-('Vîrsta 5-7 ani'!$C$6*0.024))/TOTAL!$C$6*'Vîrsta 3-4 ani'!$C$6,(('Vîrsta 1-2 ani'!V63/'Vîrsta 1-2 ani'!$C$6)+0.032)*'Vîrsta 3-4 ani'!$C$6))</f>
        <v>3.9474509803921567</v>
      </c>
      <c r="W63" s="69">
        <f>IF(OR(TOTAL!W63="",TOTAL!W63=0),"",IF('Vîrsta 1-2 ani'!$C$6&lt;=0,(TOTAL!W63-('Vîrsta 5-7 ani'!$C$6*0.024))/TOTAL!$C$6*'Vîrsta 3-4 ani'!$C$6,(('Vîrsta 1-2 ani'!W63/'Vîrsta 1-2 ani'!$C$6)+0.032)*'Vîrsta 3-4 ani'!$C$6))</f>
        <v>4.6337254901960794</v>
      </c>
      <c r="X63" s="69">
        <f>IF(OR(TOTAL!X63="",TOTAL!X63=0),"",IF('Vîrsta 1-2 ani'!$C$6&lt;=0,(TOTAL!X63-('Vîrsta 5-7 ani'!$C$6*0.024))/TOTAL!$C$6*'Vîrsta 3-4 ani'!$C$6,(('Vîrsta 1-2 ani'!X63/'Vîrsta 1-2 ani'!$C$6)+0.032)*'Vîrsta 3-4 ani'!$C$6))</f>
        <v>3.6533333333333329</v>
      </c>
      <c r="Y63" s="69" t="str">
        <f>IF(OR(TOTAL!Y63="",TOTAL!Y63=0),"",IF('Vîrsta 1-2 ani'!$C$6&lt;=0,(TOTAL!Y63-('Vîrsta 5-7 ani'!$C$6*0.024))/TOTAL!$C$6*'Vîrsta 3-4 ani'!$C$6,(('Vîrsta 1-2 ani'!Y63/'Vîrsta 1-2 ani'!$C$6)+0.032)*'Vîrsta 3-4 ani'!$C$6))</f>
        <v/>
      </c>
      <c r="Z63" s="10">
        <f t="shared" ref="Z63" si="27">Z64+Z68</f>
        <v>73.168627450980409</v>
      </c>
      <c r="AA63" s="10">
        <f t="shared" si="17"/>
        <v>358.66974240676672</v>
      </c>
      <c r="AB63" s="10">
        <f>SUM(AB64,AB68)</f>
        <v>358.66974240676672</v>
      </c>
      <c r="AC63" s="4"/>
      <c r="AD63" s="90">
        <f>SUM(AD64,AD68)</f>
        <v>15.628827374086892</v>
      </c>
      <c r="AE63" s="91"/>
      <c r="AF63" s="90">
        <f>SUM(AF64,AF68)</f>
        <v>13.552679738562095</v>
      </c>
      <c r="AG63" s="91"/>
      <c r="AH63" s="90">
        <f>SUM(AH64,AH68)</f>
        <v>13.420968858131491</v>
      </c>
      <c r="AI63" s="91"/>
      <c r="AJ63" s="90">
        <f>SUM(AJ64,AJ68)</f>
        <v>283.53721645520955</v>
      </c>
      <c r="AK63" s="91"/>
      <c r="AL63" s="193">
        <v>348</v>
      </c>
      <c r="AM63" s="96">
        <f t="shared" si="25"/>
        <v>10.669742406766716</v>
      </c>
      <c r="AN63" s="96">
        <f t="shared" si="26"/>
        <v>103.06601793297895</v>
      </c>
      <c r="AO63" s="18"/>
    </row>
    <row r="64" spans="1:41" ht="17" x14ac:dyDescent="0.2">
      <c r="A64" s="311"/>
      <c r="B64" s="19" t="s">
        <v>113</v>
      </c>
      <c r="C64" s="69">
        <f>IF(OR(TOTAL!C64="",TOTAL!C64=0),"",IF('Vîrsta 1-2 ani'!$C$6&lt;=0,(TOTAL!C64-('Vîrsta 5-7 ani'!$C$6*0.016))/TOTAL!$C$6*'Vîrsta 3-4 ani'!$C$6,(('Vîrsta 1-2 ani'!C64/'Vîrsta 1-2 ani'!$C$6)+0.024)*'Vîrsta 3-4 ani'!$C$6))</f>
        <v>5.2517647058823531</v>
      </c>
      <c r="D64" s="69">
        <f>IF(OR(TOTAL!D64="",TOTAL!D64=0),"",IF('Vîrsta 1-2 ani'!$C$6&lt;=0,(TOTAL!D64-('Vîrsta 5-7 ani'!$C$6*0.016))/TOTAL!$C$6*'Vîrsta 3-4 ani'!$C$6,(('Vîrsta 1-2 ani'!D64/'Vîrsta 1-2 ani'!$C$6)+0.024)*'Vîrsta 3-4 ani'!$C$6))</f>
        <v>2.8988235294117648</v>
      </c>
      <c r="E64" s="69">
        <f>IF(OR(TOTAL!E64="",TOTAL!E64=0),"",IF('Vîrsta 1-2 ani'!$C$6&lt;=0,(TOTAL!E64-('Vîrsta 5-7 ani'!$C$6*0.016))/TOTAL!$C$6*'Vîrsta 3-4 ani'!$C$6,(('Vîrsta 1-2 ani'!E64/'Vîrsta 1-2 ani'!$C$6)+0.024)*'Vîrsta 3-4 ani'!$C$6))</f>
        <v>3.0949019607843145</v>
      </c>
      <c r="F64" s="69">
        <f>IF(OR(TOTAL!F64="",TOTAL!F64=0),"",IF('Vîrsta 1-2 ani'!$C$6&lt;=0,(TOTAL!F64-('Vîrsta 5-7 ani'!$C$6*0.016))/TOTAL!$C$6*'Vîrsta 3-4 ani'!$C$6,(('Vîrsta 1-2 ani'!F64/'Vîrsta 1-2 ani'!$C$6)+0.024)*'Vîrsta 3-4 ani'!$C$6))</f>
        <v>0.54588235294117649</v>
      </c>
      <c r="G64" s="69">
        <f>IF(OR(TOTAL!G64="",TOTAL!G64=0),"",IF('Vîrsta 1-2 ani'!$C$6&lt;=0,(TOTAL!G64-('Vîrsta 5-7 ani'!$C$6*0.016))/TOTAL!$C$6*'Vîrsta 3-4 ani'!$C$6,(('Vîrsta 1-2 ani'!G64/'Vîrsta 1-2 ani'!$C$6)+0.024)*'Vîrsta 3-4 ani'!$C$6))</f>
        <v>2.8988235294117648</v>
      </c>
      <c r="H64" s="69">
        <f>IF(OR(TOTAL!H64="",TOTAL!H64=0),"",IF('Vîrsta 1-2 ani'!$C$6&lt;=0,(TOTAL!H64-('Vîrsta 5-7 ani'!$C$6*0.016))/TOTAL!$C$6*'Vîrsta 3-4 ani'!$C$6,(('Vîrsta 1-2 ani'!H64/'Vîrsta 1-2 ani'!$C$6)+0.024)*'Vîrsta 3-4 ani'!$C$6))</f>
        <v>4.6635294117647064</v>
      </c>
      <c r="I64" s="69">
        <f>IF(OR(TOTAL!I64="",TOTAL!I64=0),"",IF('Vîrsta 1-2 ani'!$C$6&lt;=0,(TOTAL!I64-('Vîrsta 5-7 ani'!$C$6*0.016))/TOTAL!$C$6*'Vîrsta 3-4 ani'!$C$6,(('Vîrsta 1-2 ani'!I64/'Vîrsta 1-2 ani'!$C$6)+0.024)*'Vîrsta 3-4 ani'!$C$6))</f>
        <v>2.8988235294117648</v>
      </c>
      <c r="J64" s="69">
        <f>IF(OR(TOTAL!J64="",TOTAL!J64=0),"",IF('Vîrsta 1-2 ani'!$C$6&lt;=0,(TOTAL!J64-('Vîrsta 5-7 ani'!$C$6*0.016))/TOTAL!$C$6*'Vîrsta 3-4 ani'!$C$6,(('Vîrsta 1-2 ani'!J64/'Vîrsta 1-2 ani'!$C$6)+0.024)*'Vîrsta 3-4 ani'!$C$6))</f>
        <v>2.8988235294117648</v>
      </c>
      <c r="K64" s="69" t="str">
        <f>IF(OR(TOTAL!K64="",TOTAL!K64=0),"",IF('Vîrsta 1-2 ani'!$C$6&lt;=0,(TOTAL!K64-('Vîrsta 5-7 ani'!$C$6*0.016))/TOTAL!$C$6*'Vîrsta 3-4 ani'!$C$6,(('Vîrsta 1-2 ani'!K64/'Vîrsta 1-2 ani'!$C$6)+0.024)*'Vîrsta 3-4 ani'!$C$6))</f>
        <v/>
      </c>
      <c r="L64" s="69">
        <f>IF(OR(TOTAL!L64="",TOTAL!L64=0),"",IF('Vîrsta 1-2 ani'!$C$6&lt;=0,(TOTAL!L64-('Vîrsta 5-7 ani'!$C$6*0.016))/TOTAL!$C$6*'Vîrsta 3-4 ani'!$C$6,(('Vîrsta 1-2 ani'!L64/'Vîrsta 1-2 ani'!$C$6)+0.024)*'Vîrsta 3-4 ani'!$C$6))</f>
        <v>2.8988235294117648</v>
      </c>
      <c r="M64" s="69">
        <f>IF(OR(TOTAL!M64="",TOTAL!M64=0),"",IF('Vîrsta 1-2 ani'!$C$6&lt;=0,(TOTAL!M64-('Vîrsta 5-7 ani'!$C$6*0.016))/TOTAL!$C$6*'Vîrsta 3-4 ani'!$C$6,(('Vîrsta 1-2 ani'!M64/'Vîrsta 1-2 ani'!$C$6)+0.024)*'Vîrsta 3-4 ani'!$C$6))</f>
        <v>5.0556862745098039</v>
      </c>
      <c r="N64" s="69">
        <f>IF(OR(TOTAL!N64="",TOTAL!N64=0),"",IF('Vîrsta 1-2 ani'!$C$6&lt;=0,(TOTAL!N64-('Vîrsta 5-7 ani'!$C$6*0.016))/TOTAL!$C$6*'Vîrsta 3-4 ani'!$C$6,(('Vîrsta 1-2 ani'!N64/'Vîrsta 1-2 ani'!$C$6)+0.024)*'Vîrsta 3-4 ani'!$C$6))</f>
        <v>2.8988235294117648</v>
      </c>
      <c r="O64" s="69">
        <f>IF(OR(TOTAL!O64="",TOTAL!O64=0),"",IF('Vîrsta 1-2 ani'!$C$6&lt;=0,(TOTAL!O64-('Vîrsta 5-7 ani'!$C$6*0.016))/TOTAL!$C$6*'Vîrsta 3-4 ani'!$C$6,(('Vîrsta 1-2 ani'!O64/'Vîrsta 1-2 ani'!$C$6)+0.024)*'Vîrsta 3-4 ani'!$C$6))</f>
        <v>2.8988235294117648</v>
      </c>
      <c r="P64" s="69">
        <f>IF(OR(TOTAL!P64="",TOTAL!P64=0),"",IF('Vîrsta 1-2 ani'!$C$6&lt;=0,(TOTAL!P64-('Vîrsta 5-7 ani'!$C$6*0.016))/TOTAL!$C$6*'Vîrsta 3-4 ani'!$C$6,(('Vîrsta 1-2 ani'!P64/'Vîrsta 1-2 ani'!$C$6)+0.024)*'Vîrsta 3-4 ani'!$C$6))</f>
        <v>0.54588235294117649</v>
      </c>
      <c r="Q64" s="69">
        <f>IF(OR(TOTAL!Q64="",TOTAL!Q64=0),"",IF('Vîrsta 1-2 ani'!$C$6&lt;=0,(TOTAL!Q64-('Vîrsta 5-7 ani'!$C$6*0.016))/TOTAL!$C$6*'Vîrsta 3-4 ani'!$C$6,(('Vîrsta 1-2 ani'!Q64/'Vîrsta 1-2 ani'!$C$6)+0.024)*'Vîrsta 3-4 ani'!$C$6))</f>
        <v>2.8007843137254906</v>
      </c>
      <c r="R64" s="69">
        <f>IF(OR(TOTAL!R64="",TOTAL!R64=0),"",IF('Vîrsta 1-2 ani'!$C$6&lt;=0,(TOTAL!R64-('Vîrsta 5-7 ani'!$C$6*0.016))/TOTAL!$C$6*'Vîrsta 3-4 ani'!$C$6,(('Vîrsta 1-2 ani'!R64/'Vîrsta 1-2 ani'!$C$6)+0.024)*'Vîrsta 3-4 ani'!$C$6))</f>
        <v>4.4674509803921572</v>
      </c>
      <c r="S64" s="69">
        <f>IF(OR(TOTAL!S64="",TOTAL!S64=0),"",IF('Vîrsta 1-2 ani'!$C$6&lt;=0,(TOTAL!S64-('Vîrsta 5-7 ani'!$C$6*0.016))/TOTAL!$C$6*'Vîrsta 3-4 ani'!$C$6,(('Vîrsta 1-2 ani'!S64/'Vîrsta 1-2 ani'!$C$6)+0.024)*'Vîrsta 3-4 ani'!$C$6))</f>
        <v>2.8007843137254906</v>
      </c>
      <c r="T64" s="69">
        <f>IF(OR(TOTAL!T64="",TOTAL!T64=0),"",IF('Vîrsta 1-2 ani'!$C$6&lt;=0,(TOTAL!T64-('Vîrsta 5-7 ani'!$C$6*0.016))/TOTAL!$C$6*'Vîrsta 3-4 ani'!$C$6,(('Vîrsta 1-2 ani'!T64/'Vîrsta 1-2 ani'!$C$6)+0.024)*'Vîrsta 3-4 ani'!$C$6))</f>
        <v>2.8988235294117648</v>
      </c>
      <c r="U64" s="69">
        <f>IF(OR(TOTAL!U64="",TOTAL!U64=0),"",IF('Vîrsta 1-2 ani'!$C$6&lt;=0,(TOTAL!U64-('Vîrsta 5-7 ani'!$C$6*0.016))/TOTAL!$C$6*'Vîrsta 3-4 ani'!$C$6,(('Vîrsta 1-2 ani'!U64/'Vîrsta 1-2 ani'!$C$6)+0.024)*'Vîrsta 3-4 ani'!$C$6))</f>
        <v>0.54588235294117649</v>
      </c>
      <c r="V64" s="69">
        <f>IF(OR(TOTAL!V64="",TOTAL!V64=0),"",IF('Vîrsta 1-2 ani'!$C$6&lt;=0,(TOTAL!V64-('Vîrsta 5-7 ani'!$C$6*0.016))/TOTAL!$C$6*'Vîrsta 3-4 ani'!$C$6,(('Vîrsta 1-2 ani'!V64/'Vîrsta 1-2 ani'!$C$6)+0.024)*'Vîrsta 3-4 ani'!$C$6))</f>
        <v>2.8988235294117648</v>
      </c>
      <c r="W64" s="69">
        <f>IF(OR(TOTAL!W64="",TOTAL!W64=0),"",IF('Vîrsta 1-2 ani'!$C$6&lt;=0,(TOTAL!W64-('Vîrsta 5-7 ani'!$C$6*0.016))/TOTAL!$C$6*'Vîrsta 3-4 ani'!$C$6,(('Vîrsta 1-2 ani'!W64/'Vîrsta 1-2 ani'!$C$6)+0.024)*'Vîrsta 3-4 ani'!$C$6))</f>
        <v>4.5654901960784322</v>
      </c>
      <c r="X64" s="69">
        <f>IF(OR(TOTAL!X64="",TOTAL!X64=0),"",IF('Vîrsta 1-2 ani'!$C$6&lt;=0,(TOTAL!X64-('Vîrsta 5-7 ani'!$C$6*0.016))/TOTAL!$C$6*'Vîrsta 3-4 ani'!$C$6,(('Vîrsta 1-2 ani'!X64/'Vîrsta 1-2 ani'!$C$6)+0.024)*'Vîrsta 3-4 ani'!$C$6))</f>
        <v>2.8007843137254906</v>
      </c>
      <c r="Y64" s="69" t="str">
        <f>IF(OR(TOTAL!Y64="",TOTAL!Y64=0),"",IF('Vîrsta 1-2 ani'!$C$6&lt;=0,(TOTAL!Y64-('Vîrsta 5-7 ani'!$C$6*0.016))/TOTAL!$C$6*'Vîrsta 3-4 ani'!$C$6,(('Vîrsta 1-2 ani'!Y64/'Vîrsta 1-2 ani'!$C$6)+0.024)*'Vîrsta 3-4 ani'!$C$6))</f>
        <v/>
      </c>
      <c r="Z64" s="10">
        <f t="shared" ref="Z64:Z72" si="28">SUM(C64:Y64)</f>
        <v>63.22823529411766</v>
      </c>
      <c r="AA64" s="10">
        <f t="shared" si="17"/>
        <v>309.9423298731258</v>
      </c>
      <c r="AB64" s="10">
        <f t="shared" ref="AB64:AB71" si="29">IFERROR(IF($AA64=0,"",$AA64-AC64*AA64/100),"")</f>
        <v>309.9423298731258</v>
      </c>
      <c r="AC64" s="4"/>
      <c r="AD64" s="90">
        <f>IFERROR(IF($AB64=0,"",$AB64*AE64),"")</f>
        <v>8.3684429065743959</v>
      </c>
      <c r="AE64" s="91">
        <v>2.7E-2</v>
      </c>
      <c r="AF64" s="90">
        <f>IFERROR(IF($AB64=0,"",$AB64*AG64),"")</f>
        <v>5.2690196078431386</v>
      </c>
      <c r="AG64" s="91">
        <v>1.7000000000000001E-2</v>
      </c>
      <c r="AH64" s="90">
        <f>IFERROR(IF($AB64=0,"",$AB64*AI64),"")</f>
        <v>12.397693194925033</v>
      </c>
      <c r="AI64" s="91">
        <v>0.04</v>
      </c>
      <c r="AJ64" s="90">
        <f>IFERROR(IF($AB64=0,"",$AB64*AK64),"")</f>
        <v>152.80156862745102</v>
      </c>
      <c r="AK64" s="91">
        <v>0.49299999999999999</v>
      </c>
      <c r="AL64" s="197">
        <v>312</v>
      </c>
      <c r="AM64" s="108">
        <f t="shared" si="25"/>
        <v>-2.0576701268741999</v>
      </c>
      <c r="AN64" s="108">
        <f t="shared" si="26"/>
        <v>99.340490343950577</v>
      </c>
      <c r="AO64" s="18"/>
    </row>
    <row r="65" spans="1:41" s="31" customFormat="1" ht="17" x14ac:dyDescent="0.2">
      <c r="A65" s="311"/>
      <c r="B65" s="57" t="s">
        <v>42</v>
      </c>
      <c r="C65" s="245">
        <f>IF(OR(TOTAL!C65="",TOTAL!C65=0),"",TOTAL!C65/TOTAL!$C$6*'Vîrsta 3-4 ani'!$C$6)</f>
        <v>3.333333333333333</v>
      </c>
      <c r="D65" s="245">
        <f>IF(OR(TOTAL!D65="",TOTAL!D65=0),"",TOTAL!D65/TOTAL!$C$6*'Vîrsta 3-4 ani'!$C$6)</f>
        <v>1.3725490196078431</v>
      </c>
      <c r="E65" s="245">
        <f>IF(OR(TOTAL!E65="",TOTAL!E65=0),"",TOTAL!E65/TOTAL!$C$6*'Vîrsta 3-4 ani'!$C$6)</f>
        <v>3.1372549019607843</v>
      </c>
      <c r="F65" s="245">
        <f>IF(OR(TOTAL!F65="",TOTAL!F65=0),"",TOTAL!F65/TOTAL!$C$6*'Vîrsta 3-4 ani'!$C$6)</f>
        <v>0.58823529411764708</v>
      </c>
      <c r="G65" s="245">
        <f>IF(OR(TOTAL!G65="",TOTAL!G65=0),"",TOTAL!G65/TOTAL!$C$6*'Vîrsta 3-4 ani'!$C$6)</f>
        <v>1.3725490196078431</v>
      </c>
      <c r="H65" s="245">
        <f>IF(OR(TOTAL!H65="",TOTAL!H65=0),"",TOTAL!H65/TOTAL!$C$6*'Vîrsta 3-4 ani'!$C$6)</f>
        <v>3.1372549019607843</v>
      </c>
      <c r="I65" s="245">
        <f>IF(OR(TOTAL!I65="",TOTAL!I65=0),"",TOTAL!I65/TOTAL!$C$6*'Vîrsta 3-4 ani'!$C$6)</f>
        <v>1.3725490196078431</v>
      </c>
      <c r="J65" s="245">
        <f>IF(OR(TOTAL!J65="",TOTAL!J65=0),"",TOTAL!J65/TOTAL!$C$6*'Vîrsta 3-4 ani'!$C$6)</f>
        <v>2.9411764705882355</v>
      </c>
      <c r="K65" s="245" t="str">
        <f>IF(OR(TOTAL!K65="",TOTAL!K65=0),"",TOTAL!K65/TOTAL!$C$6*'Vîrsta 3-4 ani'!$C$6)</f>
        <v/>
      </c>
      <c r="L65" s="245">
        <f>IF(OR(TOTAL!L65="",TOTAL!L65=0),"",TOTAL!L65/TOTAL!$C$6*'Vîrsta 3-4 ani'!$C$6)</f>
        <v>1.3725490196078431</v>
      </c>
      <c r="M65" s="245">
        <f>IF(OR(TOTAL!M65="",TOTAL!M65=0),"",TOTAL!M65/TOTAL!$C$6*'Vîrsta 3-4 ani'!$C$6)</f>
        <v>3.333333333333333</v>
      </c>
      <c r="N65" s="245">
        <f>IF(OR(TOTAL!N65="",TOTAL!N65=0),"",TOTAL!N65/TOTAL!$C$6*'Vîrsta 3-4 ani'!$C$6)</f>
        <v>1.3725490196078431</v>
      </c>
      <c r="O65" s="245">
        <f>IF(OR(TOTAL!O65="",TOTAL!O65=0),"",TOTAL!O65/TOTAL!$C$6*'Vîrsta 3-4 ani'!$C$6)</f>
        <v>2.9411764705882355</v>
      </c>
      <c r="P65" s="245">
        <f>IF(OR(TOTAL!P65="",TOTAL!P65=0),"",TOTAL!P65/TOTAL!$C$6*'Vîrsta 3-4 ani'!$C$6)</f>
        <v>0.58823529411764708</v>
      </c>
      <c r="Q65" s="245">
        <f>IF(OR(TOTAL!Q65="",TOTAL!Q65=0),"",TOTAL!Q65/TOTAL!$C$6*'Vîrsta 3-4 ani'!$C$6)</f>
        <v>1.3725490196078431</v>
      </c>
      <c r="R65" s="245">
        <f>IF(OR(TOTAL!R65="",TOTAL!R65=0),"",TOTAL!R65/TOTAL!$C$6*'Vîrsta 3-4 ani'!$C$6)</f>
        <v>3.1372549019607843</v>
      </c>
      <c r="S65" s="245">
        <f>IF(OR(TOTAL!S65="",TOTAL!S65=0),"",TOTAL!S65/TOTAL!$C$6*'Vîrsta 3-4 ani'!$C$6)</f>
        <v>1.3725490196078431</v>
      </c>
      <c r="T65" s="245">
        <f>IF(OR(TOTAL!T65="",TOTAL!T65=0),"",TOTAL!T65/TOTAL!$C$6*'Vîrsta 3-4 ani'!$C$6)</f>
        <v>2.9411764705882355</v>
      </c>
      <c r="U65" s="245">
        <f>IF(OR(TOTAL!U65="",TOTAL!U65=0),"",TOTAL!U65/TOTAL!$C$6*'Vîrsta 3-4 ani'!$C$6)</f>
        <v>0.58823529411764708</v>
      </c>
      <c r="V65" s="245">
        <f>IF(OR(TOTAL!V65="",TOTAL!V65=0),"",TOTAL!V65/TOTAL!$C$6*'Vîrsta 3-4 ani'!$C$6)</f>
        <v>1.3725490196078431</v>
      </c>
      <c r="W65" s="245">
        <f>IF(OR(TOTAL!W65="",TOTAL!W65=0),"",TOTAL!W65/TOTAL!$C$6*'Vîrsta 3-4 ani'!$C$6)</f>
        <v>3.1372549019607843</v>
      </c>
      <c r="X65" s="245">
        <f>IF(OR(TOTAL!X65="",TOTAL!X65=0),"",TOTAL!X65/TOTAL!$C$6*'Vîrsta 3-4 ani'!$C$6)</f>
        <v>1.3725490196078431</v>
      </c>
      <c r="Y65" s="245" t="str">
        <f>IF(OR(TOTAL!Y65="",TOTAL!Y65=0),"",TOTAL!Y65/TOTAL!$C$6*'Vîrsta 3-4 ani'!$C$6)</f>
        <v/>
      </c>
      <c r="Z65" s="11">
        <f t="shared" si="28"/>
        <v>42.156862745098046</v>
      </c>
      <c r="AA65" s="11">
        <f t="shared" si="17"/>
        <v>206.65128796616688</v>
      </c>
      <c r="AB65" s="11">
        <f t="shared" si="29"/>
        <v>206.65128796616688</v>
      </c>
      <c r="AC65" s="7">
        <v>0</v>
      </c>
      <c r="AD65" s="97">
        <f>IFERROR(IF($AB65=0,"",$AB65*AE65),"")</f>
        <v>6.1995386389850058</v>
      </c>
      <c r="AE65" s="98">
        <v>0.03</v>
      </c>
      <c r="AF65" s="97">
        <f>IFERROR(IF($AB65=0,"",$AB65*AG65),"")</f>
        <v>4.1330257593233375</v>
      </c>
      <c r="AG65" s="98">
        <v>0.02</v>
      </c>
      <c r="AH65" s="97">
        <f>IFERROR(IF($AB65=0,"",$AB65*AI65),"")</f>
        <v>10.332564398308344</v>
      </c>
      <c r="AI65" s="98">
        <v>0.05</v>
      </c>
      <c r="AJ65" s="97">
        <f>IFERROR(IF($AB65=0,"",$AB65*AK65),"")</f>
        <v>107.45866974240678</v>
      </c>
      <c r="AK65" s="126">
        <v>0.52</v>
      </c>
      <c r="AL65" s="198"/>
      <c r="AM65" s="169"/>
      <c r="AN65" s="170"/>
      <c r="AO65" s="66"/>
    </row>
    <row r="66" spans="1:41" s="31" customFormat="1" ht="17" x14ac:dyDescent="0.2">
      <c r="A66" s="311"/>
      <c r="B66" s="57" t="s">
        <v>41</v>
      </c>
      <c r="C66" s="245" t="str">
        <f>IF(OR(TOTAL!C66="",TOTAL!C66=0),"",TOTAL!C66/TOTAL!$C$6*'Vîrsta 3-4 ani'!$C$6)</f>
        <v/>
      </c>
      <c r="D66" s="245">
        <f>IF(OR(TOTAL!D66="",TOTAL!D66=0),"",TOTAL!D66/TOTAL!$C$6*'Vîrsta 3-4 ani'!$C$6)</f>
        <v>1.5686274509803921</v>
      </c>
      <c r="E66" s="245" t="str">
        <f>IF(OR(TOTAL!E66="",TOTAL!E66=0),"",TOTAL!E66/TOTAL!$C$6*'Vîrsta 3-4 ani'!$C$6)</f>
        <v/>
      </c>
      <c r="F66" s="245" t="str">
        <f>IF(OR(TOTAL!F66="",TOTAL!F66=0),"",TOTAL!F66/TOTAL!$C$6*'Vîrsta 3-4 ani'!$C$6)</f>
        <v/>
      </c>
      <c r="G66" s="245">
        <f>IF(OR(TOTAL!G66="",TOTAL!G66=0),"",TOTAL!G66/TOTAL!$C$6*'Vîrsta 3-4 ani'!$C$6)</f>
        <v>1.5686274509803921</v>
      </c>
      <c r="H66" s="245" t="str">
        <f>IF(OR(TOTAL!H66="",TOTAL!H66=0),"",TOTAL!H66/TOTAL!$C$6*'Vîrsta 3-4 ani'!$C$6)</f>
        <v/>
      </c>
      <c r="I66" s="245">
        <f>IF(OR(TOTAL!I66="",TOTAL!I66=0),"",TOTAL!I66/TOTAL!$C$6*'Vîrsta 3-4 ani'!$C$6)</f>
        <v>1.5686274509803921</v>
      </c>
      <c r="J66" s="245" t="str">
        <f>IF(OR(TOTAL!J66="",TOTAL!J66=0),"",TOTAL!J66/TOTAL!$C$6*'Vîrsta 3-4 ani'!$C$6)</f>
        <v/>
      </c>
      <c r="K66" s="245" t="str">
        <f>IF(OR(TOTAL!K66="",TOTAL!K66=0),"",TOTAL!K66/TOTAL!$C$6*'Vîrsta 3-4 ani'!$C$6)</f>
        <v/>
      </c>
      <c r="L66" s="245">
        <f>IF(OR(TOTAL!L66="",TOTAL!L66=0),"",TOTAL!L66/TOTAL!$C$6*'Vîrsta 3-4 ani'!$C$6)</f>
        <v>1.5686274509803921</v>
      </c>
      <c r="M66" s="245" t="str">
        <f>IF(OR(TOTAL!M66="",TOTAL!M66=0),"",TOTAL!M66/TOTAL!$C$6*'Vîrsta 3-4 ani'!$C$6)</f>
        <v/>
      </c>
      <c r="N66" s="245">
        <f>IF(OR(TOTAL!N66="",TOTAL!N66=0),"",TOTAL!N66/TOTAL!$C$6*'Vîrsta 3-4 ani'!$C$6)</f>
        <v>1.5686274509803921</v>
      </c>
      <c r="O66" s="245" t="str">
        <f>IF(OR(TOTAL!O66="",TOTAL!O66=0),"",TOTAL!O66/TOTAL!$C$6*'Vîrsta 3-4 ani'!$C$6)</f>
        <v/>
      </c>
      <c r="P66" s="245" t="str">
        <f>IF(OR(TOTAL!P66="",TOTAL!P66=0),"",TOTAL!P66/TOTAL!$C$6*'Vîrsta 3-4 ani'!$C$6)</f>
        <v/>
      </c>
      <c r="Q66" s="245">
        <f>IF(OR(TOTAL!Q66="",TOTAL!Q66=0),"",TOTAL!Q66/TOTAL!$C$6*'Vîrsta 3-4 ani'!$C$6)</f>
        <v>1.4705882352941178</v>
      </c>
      <c r="R66" s="245" t="str">
        <f>IF(OR(TOTAL!R66="",TOTAL!R66=0),"",TOTAL!R66/TOTAL!$C$6*'Vîrsta 3-4 ani'!$C$6)</f>
        <v/>
      </c>
      <c r="S66" s="245">
        <f>IF(OR(TOTAL!S66="",TOTAL!S66=0),"",TOTAL!S66/TOTAL!$C$6*'Vîrsta 3-4 ani'!$C$6)</f>
        <v>1.4705882352941178</v>
      </c>
      <c r="T66" s="245" t="str">
        <f>IF(OR(TOTAL!T66="",TOTAL!T66=0),"",TOTAL!T66/TOTAL!$C$6*'Vîrsta 3-4 ani'!$C$6)</f>
        <v/>
      </c>
      <c r="U66" s="245" t="str">
        <f>IF(OR(TOTAL!U66="",TOTAL!U66=0),"",TOTAL!U66/TOTAL!$C$6*'Vîrsta 3-4 ani'!$C$6)</f>
        <v/>
      </c>
      <c r="V66" s="245">
        <f>IF(OR(TOTAL!V66="",TOTAL!V66=0),"",TOTAL!V66/TOTAL!$C$6*'Vîrsta 3-4 ani'!$C$6)</f>
        <v>1.5686274509803921</v>
      </c>
      <c r="W66" s="245" t="str">
        <f>IF(OR(TOTAL!W66="",TOTAL!W66=0),"",TOTAL!W66/TOTAL!$C$6*'Vîrsta 3-4 ani'!$C$6)</f>
        <v/>
      </c>
      <c r="X66" s="245">
        <f>IF(OR(TOTAL!X66="",TOTAL!X66=0),"",TOTAL!X66/TOTAL!$C$6*'Vîrsta 3-4 ani'!$C$6)</f>
        <v>1.4705882352941178</v>
      </c>
      <c r="Y66" s="245" t="str">
        <f>IF(OR(TOTAL!Y66="",TOTAL!Y66=0),"",TOTAL!Y66/TOTAL!$C$6*'Vîrsta 3-4 ani'!$C$6)</f>
        <v/>
      </c>
      <c r="Z66" s="11">
        <f t="shared" si="28"/>
        <v>13.823529411764705</v>
      </c>
      <c r="AA66" s="11">
        <f t="shared" si="17"/>
        <v>67.762399077277962</v>
      </c>
      <c r="AB66" s="11">
        <f t="shared" si="29"/>
        <v>67.762399077277962</v>
      </c>
      <c r="AC66" s="7">
        <v>0</v>
      </c>
      <c r="AD66" s="97">
        <f t="shared" ref="AD66:AD67" si="30">IFERROR(IF($AB66=0,"",$AB66*AE66),"")</f>
        <v>2.0328719723183388</v>
      </c>
      <c r="AE66" s="98">
        <v>0.03</v>
      </c>
      <c r="AF66" s="97">
        <f t="shared" ref="AF66:AF67" si="31">IFERROR(IF($AB66=0,"",$AB66*AG66),"")</f>
        <v>3.3881199538638981E-2</v>
      </c>
      <c r="AG66" s="98">
        <v>5.0000000000000001E-4</v>
      </c>
      <c r="AH66" s="97">
        <f t="shared" ref="AH66:AH67" si="32">IFERROR(IF($AB66=0,"",$AB66*AI66),"")</f>
        <v>2.0328719723183388</v>
      </c>
      <c r="AI66" s="98">
        <v>0.03</v>
      </c>
      <c r="AJ66" s="97">
        <f t="shared" ref="AJ66:AJ67" si="33">IFERROR(IF($AB66=0,"",$AB66*AK66),"")</f>
        <v>31.170703575547865</v>
      </c>
      <c r="AK66" s="126">
        <v>0.46</v>
      </c>
      <c r="AL66" s="171"/>
      <c r="AM66" s="29"/>
      <c r="AN66" s="132"/>
      <c r="AO66" s="66"/>
    </row>
    <row r="67" spans="1:41" s="31" customFormat="1" ht="17" x14ac:dyDescent="0.2">
      <c r="A67" s="311"/>
      <c r="B67" s="57" t="s">
        <v>111</v>
      </c>
      <c r="C67" s="245">
        <f>IF(OR(TOTAL!C67="",TOTAL!C67=0),"",TOTAL!C67/TOTAL!$C$6*'Vîrsta 3-4 ani'!$C$6)</f>
        <v>1.9607843137254901</v>
      </c>
      <c r="D67" s="245" t="str">
        <f>IF(OR(TOTAL!D67="",TOTAL!D67=0),"",TOTAL!D67/TOTAL!$C$6*'Vîrsta 3-4 ani'!$C$6)</f>
        <v/>
      </c>
      <c r="E67" s="245" t="str">
        <f>IF(OR(TOTAL!E67="",TOTAL!E67=0),"",TOTAL!E67/TOTAL!$C$6*'Vîrsta 3-4 ani'!$C$6)</f>
        <v/>
      </c>
      <c r="F67" s="245" t="str">
        <f>IF(OR(TOTAL!F67="",TOTAL!F67=0),"",TOTAL!F67/TOTAL!$C$6*'Vîrsta 3-4 ani'!$C$6)</f>
        <v/>
      </c>
      <c r="G67" s="245" t="str">
        <f>IF(OR(TOTAL!G67="",TOTAL!G67=0),"",TOTAL!G67/TOTAL!$C$6*'Vîrsta 3-4 ani'!$C$6)</f>
        <v/>
      </c>
      <c r="H67" s="245">
        <f>IF(OR(TOTAL!H67="",TOTAL!H67=0),"",TOTAL!H67/TOTAL!$C$6*'Vîrsta 3-4 ani'!$C$6)</f>
        <v>1.5686274509803921</v>
      </c>
      <c r="I67" s="245" t="str">
        <f>IF(OR(TOTAL!I67="",TOTAL!I67=0),"",TOTAL!I67/TOTAL!$C$6*'Vîrsta 3-4 ani'!$C$6)</f>
        <v/>
      </c>
      <c r="J67" s="245" t="str">
        <f>IF(OR(TOTAL!J67="",TOTAL!J67=0),"",TOTAL!J67/TOTAL!$C$6*'Vîrsta 3-4 ani'!$C$6)</f>
        <v/>
      </c>
      <c r="K67" s="245" t="str">
        <f>IF(OR(TOTAL!K67="",TOTAL!K67=0),"",TOTAL!K67/TOTAL!$C$6*'Vîrsta 3-4 ani'!$C$6)</f>
        <v/>
      </c>
      <c r="L67" s="245" t="str">
        <f>IF(OR(TOTAL!L67="",TOTAL!L67=0),"",TOTAL!L67/TOTAL!$C$6*'Vîrsta 3-4 ani'!$C$6)</f>
        <v/>
      </c>
      <c r="M67" s="245">
        <f>IF(OR(TOTAL!M67="",TOTAL!M67=0),"",TOTAL!M67/TOTAL!$C$6*'Vîrsta 3-4 ani'!$C$6)</f>
        <v>1.7647058823529413</v>
      </c>
      <c r="N67" s="245" t="str">
        <f>IF(OR(TOTAL!N67="",TOTAL!N67=0),"",TOTAL!N67/TOTAL!$C$6*'Vîrsta 3-4 ani'!$C$6)</f>
        <v/>
      </c>
      <c r="O67" s="245" t="str">
        <f>IF(OR(TOTAL!O67="",TOTAL!O67=0),"",TOTAL!O67/TOTAL!$C$6*'Vîrsta 3-4 ani'!$C$6)</f>
        <v/>
      </c>
      <c r="P67" s="245" t="str">
        <f>IF(OR(TOTAL!P67="",TOTAL!P67=0),"",TOTAL!P67/TOTAL!$C$6*'Vîrsta 3-4 ani'!$C$6)</f>
        <v/>
      </c>
      <c r="Q67" s="245" t="str">
        <f>IF(OR(TOTAL!Q67="",TOTAL!Q67=0),"",TOTAL!Q67/TOTAL!$C$6*'Vîrsta 3-4 ani'!$C$6)</f>
        <v/>
      </c>
      <c r="R67" s="245">
        <f>IF(OR(TOTAL!R67="",TOTAL!R67=0),"",TOTAL!R67/TOTAL!$C$6*'Vîrsta 3-4 ani'!$C$6)</f>
        <v>1.3725490196078431</v>
      </c>
      <c r="S67" s="245" t="str">
        <f>IF(OR(TOTAL!S67="",TOTAL!S67=0),"",TOTAL!S67/TOTAL!$C$6*'Vîrsta 3-4 ani'!$C$6)</f>
        <v/>
      </c>
      <c r="T67" s="245" t="str">
        <f>IF(OR(TOTAL!T67="",TOTAL!T67=0),"",TOTAL!T67/TOTAL!$C$6*'Vîrsta 3-4 ani'!$C$6)</f>
        <v/>
      </c>
      <c r="U67" s="245" t="str">
        <f>IF(OR(TOTAL!U67="",TOTAL!U67=0),"",TOTAL!U67/TOTAL!$C$6*'Vîrsta 3-4 ani'!$C$6)</f>
        <v/>
      </c>
      <c r="V67" s="245" t="str">
        <f>IF(OR(TOTAL!V67="",TOTAL!V67=0),"",TOTAL!V67/TOTAL!$C$6*'Vîrsta 3-4 ani'!$C$6)</f>
        <v/>
      </c>
      <c r="W67" s="245">
        <f>IF(OR(TOTAL!W67="",TOTAL!W67=0),"",TOTAL!W67/TOTAL!$C$6*'Vîrsta 3-4 ani'!$C$6)</f>
        <v>1.4705882352941178</v>
      </c>
      <c r="X67" s="245" t="str">
        <f>IF(OR(TOTAL!X67="",TOTAL!X67=0),"",TOTAL!X67/TOTAL!$C$6*'Vîrsta 3-4 ani'!$C$6)</f>
        <v/>
      </c>
      <c r="Y67" s="245" t="str">
        <f>IF(OR(TOTAL!Y67="",TOTAL!Y67=0),"",TOTAL!Y67/TOTAL!$C$6*'Vîrsta 3-4 ani'!$C$6)</f>
        <v/>
      </c>
      <c r="Z67" s="11">
        <f t="shared" si="28"/>
        <v>8.1372549019607838</v>
      </c>
      <c r="AA67" s="11">
        <f>IFERROR((Z67/$Z$6*1000),"")</f>
        <v>39.888504421376389</v>
      </c>
      <c r="AB67" s="11">
        <f t="shared" si="29"/>
        <v>39.888504421376389</v>
      </c>
      <c r="AC67" s="7">
        <v>0</v>
      </c>
      <c r="AD67" s="97">
        <f t="shared" si="30"/>
        <v>0.79777008842752783</v>
      </c>
      <c r="AE67" s="98">
        <v>0.02</v>
      </c>
      <c r="AF67" s="97">
        <f t="shared" si="31"/>
        <v>1.1966551326412915</v>
      </c>
      <c r="AG67" s="98">
        <v>0.03</v>
      </c>
      <c r="AH67" s="97">
        <f t="shared" si="32"/>
        <v>1.5955401768550557</v>
      </c>
      <c r="AI67" s="98">
        <v>0.04</v>
      </c>
      <c r="AJ67" s="97">
        <f t="shared" si="33"/>
        <v>19.944252210688195</v>
      </c>
      <c r="AK67" s="126">
        <v>0.5</v>
      </c>
      <c r="AL67" s="199"/>
      <c r="AM67" s="30"/>
      <c r="AN67" s="133"/>
      <c r="AO67" s="66"/>
    </row>
    <row r="68" spans="1:41" s="31" customFormat="1" ht="17" x14ac:dyDescent="0.2">
      <c r="A68" s="311"/>
      <c r="B68" s="19" t="s">
        <v>114</v>
      </c>
      <c r="C68" s="211">
        <f>IF(OR(TOTAL!C68="",TOTAL!C68=0),"",IF('Vîrsta 1-2 ani'!$C$6&lt;=0,(TOTAL!C68-('Vîrsta 5-7 ani'!$C$6*0.008))/TOTAL!$C$6*'Vîrsta 3-4 ani'!$C$6,(('Vîrsta 1-2 ani'!C68/'Vîrsta 1-2 ani'!$C$6)+0.008)*'Vîrsta 3-4 ani'!$C$6))</f>
        <v>6.8235294117647061E-2</v>
      </c>
      <c r="D68" s="211">
        <f>IF(OR(TOTAL!D68="",TOTAL!D68=0),"",IF('Vîrsta 1-2 ani'!$C$6&lt;=0,(TOTAL!D68-('Vîrsta 5-7 ani'!$C$6*0.008))/TOTAL!$C$6*'Vîrsta 3-4 ani'!$C$6,(('Vîrsta 1-2 ani'!D68/'Vîrsta 1-2 ani'!$C$6)+0.008)*'Vîrsta 3-4 ani'!$C$6))</f>
        <v>1.0486274509803923</v>
      </c>
      <c r="E68" s="211">
        <f>IF(OR(TOTAL!E68="",TOTAL!E68=0),"",IF('Vîrsta 1-2 ani'!$C$6&lt;=0,(TOTAL!E68-('Vîrsta 5-7 ani'!$C$6*0.008))/TOTAL!$C$6*'Vîrsta 3-4 ani'!$C$6,(('Vîrsta 1-2 ani'!E68/'Vîrsta 1-2 ani'!$C$6)+0.008)*'Vîrsta 3-4 ani'!$C$6))</f>
        <v>0.19960784313725485</v>
      </c>
      <c r="F68" s="211">
        <f>IF(OR(TOTAL!F68="",TOTAL!F68=0),"",IF('Vîrsta 1-2 ani'!$C$6&lt;=0,(TOTAL!F68-('Vîrsta 5-7 ani'!$C$6*0.008))/TOTAL!$C$6*'Vîrsta 3-4 ani'!$C$6,(('Vîrsta 1-2 ani'!F68/'Vîrsta 1-2 ani'!$C$6)+0.008)*'Vîrsta 3-4 ani'!$C$6))</f>
        <v>0.18</v>
      </c>
      <c r="G68" s="211">
        <f>IF(OR(TOTAL!G68="",TOTAL!G68=0),"",IF('Vîrsta 1-2 ani'!$C$6&lt;=0,(TOTAL!G68-('Vîrsta 5-7 ani'!$C$6*0.008))/TOTAL!$C$6*'Vîrsta 3-4 ani'!$C$6,(('Vîrsta 1-2 ani'!G68/'Vîrsta 1-2 ani'!$C$6)+0.008)*'Vîrsta 3-4 ani'!$C$6))</f>
        <v>0.85254901960784313</v>
      </c>
      <c r="H68" s="211">
        <f>IF(OR(TOTAL!H68="",TOTAL!H68=0),"",IF('Vîrsta 1-2 ani'!$C$6&lt;=0,(TOTAL!H68-('Vîrsta 5-7 ani'!$C$6*0.008))/TOTAL!$C$6*'Vîrsta 3-4 ani'!$C$6,(('Vîrsta 1-2 ani'!H68/'Vîrsta 1-2 ani'!$C$6)+0.008)*'Vîrsta 3-4 ani'!$C$6))</f>
        <v>6.8235294117647061E-2</v>
      </c>
      <c r="I68" s="211">
        <f>IF(OR(TOTAL!I68="",TOTAL!I68=0),"",IF('Vîrsta 1-2 ani'!$C$6&lt;=0,(TOTAL!I68-('Vîrsta 5-7 ani'!$C$6*0.008))/TOTAL!$C$6*'Vîrsta 3-4 ani'!$C$6,(('Vîrsta 1-2 ani'!I68/'Vîrsta 1-2 ani'!$C$6)+0.008)*'Vîrsta 3-4 ani'!$C$6))</f>
        <v>0.85254901960784313</v>
      </c>
      <c r="J68" s="211">
        <f>IF(OR(TOTAL!J68="",TOTAL!J68=0),"",IF('Vîrsta 1-2 ani'!$C$6&lt;=0,(TOTAL!J68-('Vîrsta 5-7 ani'!$C$6*0.008))/TOTAL!$C$6*'Vîrsta 3-4 ani'!$C$6,(('Vîrsta 1-2 ani'!J68/'Vîrsta 1-2 ani'!$C$6)+0.008)*'Vîrsta 3-4 ani'!$C$6))</f>
        <v>0.1976470588235294</v>
      </c>
      <c r="K68" s="211">
        <f>IF(OR(TOTAL!K68="",TOTAL!K68=0),"",IF('Vîrsta 1-2 ani'!$C$6&lt;=0,(TOTAL!K68-('Vîrsta 5-7 ani'!$C$6*0.008))/TOTAL!$C$6*'Vîrsta 3-4 ani'!$C$6,(('Vîrsta 1-2 ani'!K68/'Vîrsta 1-2 ani'!$C$6)+0.008)*'Vîrsta 3-4 ani'!$C$6))</f>
        <v>0.19176470588235292</v>
      </c>
      <c r="L68" s="211">
        <f>IF(OR(TOTAL!L68="",TOTAL!L68=0),"",IF('Vîrsta 1-2 ani'!$C$6&lt;=0,(TOTAL!L68-('Vîrsta 5-7 ani'!$C$6*0.008))/TOTAL!$C$6*'Vîrsta 3-4 ani'!$C$6,(('Vîrsta 1-2 ani'!L68/'Vîrsta 1-2 ani'!$C$6)+0.008)*'Vîrsta 3-4 ani'!$C$6))</f>
        <v>0.85254901960784313</v>
      </c>
      <c r="M68" s="211">
        <f>IF(OR(TOTAL!M68="",TOTAL!M68=0),"",IF('Vîrsta 1-2 ani'!$C$6&lt;=0,(TOTAL!M68-('Vîrsta 5-7 ani'!$C$6*0.008))/TOTAL!$C$6*'Vîrsta 3-4 ani'!$C$6,(('Vîrsta 1-2 ani'!M68/'Vîrsta 1-2 ani'!$C$6)+0.008)*'Vîrsta 3-4 ani'!$C$6))</f>
        <v>6.8235294117647061E-2</v>
      </c>
      <c r="N68" s="211">
        <f>IF(OR(TOTAL!N68="",TOTAL!N68=0),"",IF('Vîrsta 1-2 ani'!$C$6&lt;=0,(TOTAL!N68-('Vîrsta 5-7 ani'!$C$6*0.008))/TOTAL!$C$6*'Vîrsta 3-4 ani'!$C$6,(('Vîrsta 1-2 ani'!N68/'Vîrsta 1-2 ani'!$C$6)+0.008)*'Vîrsta 3-4 ani'!$C$6))</f>
        <v>0.85254901960784313</v>
      </c>
      <c r="O68" s="211">
        <f>IF(OR(TOTAL!O68="",TOTAL!O68=0),"",IF('Vîrsta 1-2 ani'!$C$6&lt;=0,(TOTAL!O68-('Vîrsta 5-7 ani'!$C$6*0.008))/TOTAL!$C$6*'Vîrsta 3-4 ani'!$C$6,(('Vîrsta 1-2 ani'!O68/'Vîrsta 1-2 ani'!$C$6)+0.008)*'Vîrsta 3-4 ani'!$C$6))</f>
        <v>0.19960784313725485</v>
      </c>
      <c r="P68" s="211">
        <f>IF(OR(TOTAL!P68="",TOTAL!P68=0),"",IF('Vîrsta 1-2 ani'!$C$6&lt;=0,(TOTAL!P68-('Vîrsta 5-7 ani'!$C$6*0.008))/TOTAL!$C$6*'Vîrsta 3-4 ani'!$C$6,(('Vîrsta 1-2 ani'!P68/'Vîrsta 1-2 ani'!$C$6)+0.008)*'Vîrsta 3-4 ani'!$C$6))</f>
        <v>0.17411764705882354</v>
      </c>
      <c r="Q68" s="211">
        <f>IF(OR(TOTAL!Q68="",TOTAL!Q68=0),"",IF('Vîrsta 1-2 ani'!$C$6&lt;=0,(TOTAL!Q68-('Vîrsta 5-7 ani'!$C$6*0.008))/TOTAL!$C$6*'Vîrsta 3-4 ani'!$C$6,(('Vîrsta 1-2 ani'!Q68/'Vîrsta 1-2 ani'!$C$6)+0.008)*'Vîrsta 3-4 ani'!$C$6))</f>
        <v>0.85254901960784313</v>
      </c>
      <c r="R68" s="211">
        <f>IF(OR(TOTAL!R68="",TOTAL!R68=0),"",IF('Vîrsta 1-2 ani'!$C$6&lt;=0,(TOTAL!R68-('Vîrsta 5-7 ani'!$C$6*0.008))/TOTAL!$C$6*'Vîrsta 3-4 ani'!$C$6,(('Vîrsta 1-2 ani'!R68/'Vîrsta 1-2 ani'!$C$6)+0.008)*'Vîrsta 3-4 ani'!$C$6))</f>
        <v>6.8235294117647061E-2</v>
      </c>
      <c r="S68" s="211">
        <f>IF(OR(TOTAL!S68="",TOTAL!S68=0),"",IF('Vîrsta 1-2 ani'!$C$6&lt;=0,(TOTAL!S68-('Vîrsta 5-7 ani'!$C$6*0.008))/TOTAL!$C$6*'Vîrsta 3-4 ani'!$C$6,(('Vîrsta 1-2 ani'!S68/'Vîrsta 1-2 ani'!$C$6)+0.008)*'Vîrsta 3-4 ani'!$C$6))</f>
        <v>0.85254901960784313</v>
      </c>
      <c r="T68" s="211">
        <f>IF(OR(TOTAL!T68="",TOTAL!T68=0),"",IF('Vîrsta 1-2 ani'!$C$6&lt;=0,(TOTAL!T68-('Vîrsta 5-7 ani'!$C$6*0.008))/TOTAL!$C$6*'Vîrsta 3-4 ani'!$C$6,(('Vîrsta 1-2 ani'!T68/'Vîrsta 1-2 ani'!$C$6)+0.008)*'Vîrsta 3-4 ani'!$C$6))</f>
        <v>0.1976470588235294</v>
      </c>
      <c r="U68" s="211">
        <f>IF(OR(TOTAL!U68="",TOTAL!U68=0),"",IF('Vîrsta 1-2 ani'!$C$6&lt;=0,(TOTAL!U68-('Vîrsta 5-7 ani'!$C$6*0.008))/TOTAL!$C$6*'Vîrsta 3-4 ani'!$C$6,(('Vîrsta 1-2 ani'!U68/'Vîrsta 1-2 ani'!$C$6)+0.008)*'Vîrsta 3-4 ani'!$C$6))</f>
        <v>0.19372549019607846</v>
      </c>
      <c r="V68" s="211">
        <f>IF(OR(TOTAL!V68="",TOTAL!V68=0),"",IF('Vîrsta 1-2 ani'!$C$6&lt;=0,(TOTAL!V68-('Vîrsta 5-7 ani'!$C$6*0.008))/TOTAL!$C$6*'Vîrsta 3-4 ani'!$C$6,(('Vîrsta 1-2 ani'!V68/'Vîrsta 1-2 ani'!$C$6)+0.008)*'Vîrsta 3-4 ani'!$C$6))</f>
        <v>1.0486274509803923</v>
      </c>
      <c r="W68" s="211">
        <f>IF(OR(TOTAL!W68="",TOTAL!W68=0),"",IF('Vîrsta 1-2 ani'!$C$6&lt;=0,(TOTAL!W68-('Vîrsta 5-7 ani'!$C$6*0.008))/TOTAL!$C$6*'Vîrsta 3-4 ani'!$C$6,(('Vîrsta 1-2 ani'!W68/'Vîrsta 1-2 ani'!$C$6)+0.008)*'Vîrsta 3-4 ani'!$C$6))</f>
        <v>6.8235294117647061E-2</v>
      </c>
      <c r="X68" s="211">
        <f>IF(OR(TOTAL!X68="",TOTAL!X68=0),"",IF('Vîrsta 1-2 ani'!$C$6&lt;=0,(TOTAL!X68-('Vîrsta 5-7 ani'!$C$6*0.008))/TOTAL!$C$6*'Vîrsta 3-4 ani'!$C$6,(('Vîrsta 1-2 ani'!X68/'Vîrsta 1-2 ani'!$C$6)+0.008)*'Vîrsta 3-4 ani'!$C$6))</f>
        <v>0.85254901960784313</v>
      </c>
      <c r="Y68" s="211" t="str">
        <f>IF(OR(TOTAL!Y68="",TOTAL!Y68=0),"",IF('Vîrsta 1-2 ani'!$C$6&lt;=0,(TOTAL!Y68-('Vîrsta 5-7 ani'!$C$6*0.008))/TOTAL!$C$6*'Vîrsta 3-4 ani'!$C$6,(('Vîrsta 1-2 ani'!Y68/'Vîrsta 1-2 ani'!$C$6)+0.008)*'Vîrsta 3-4 ani'!$C$6))</f>
        <v/>
      </c>
      <c r="Z68" s="20">
        <f t="shared" si="28"/>
        <v>9.940392156862746</v>
      </c>
      <c r="AA68" s="20">
        <f t="shared" si="17"/>
        <v>48.727412533640916</v>
      </c>
      <c r="AB68" s="20">
        <f t="shared" si="29"/>
        <v>48.727412533640916</v>
      </c>
      <c r="AC68" s="208"/>
      <c r="AD68" s="209">
        <f>IFERROR(IF($AB68=0,"",$AB68*AE68),"")</f>
        <v>7.2603844675124964</v>
      </c>
      <c r="AE68" s="210">
        <v>0.14899999999999999</v>
      </c>
      <c r="AF68" s="209">
        <f>IFERROR(IF($AB68=0,"",$AB68*AG68),"")</f>
        <v>8.2836601307189568</v>
      </c>
      <c r="AG68" s="210">
        <v>0.17</v>
      </c>
      <c r="AH68" s="209">
        <f>IFERROR(IF($AB68=0,"",$AB68*AI68),"")</f>
        <v>1.0232756632064592</v>
      </c>
      <c r="AI68" s="210">
        <v>2.1000000000000001E-2</v>
      </c>
      <c r="AJ68" s="209">
        <f>IFERROR(IF($AB68=0,"",$AB68*AK68),"")</f>
        <v>130.73564782775856</v>
      </c>
      <c r="AK68" s="210">
        <v>2.6829999999999998</v>
      </c>
      <c r="AL68" s="212">
        <v>36</v>
      </c>
      <c r="AM68" s="213">
        <f t="shared" ref="AM68" si="34">IFERROR((AB68-AL68),"")</f>
        <v>12.727412533640916</v>
      </c>
      <c r="AN68" s="214">
        <f t="shared" si="26"/>
        <v>135.3539237045581</v>
      </c>
      <c r="AO68" s="66"/>
    </row>
    <row r="69" spans="1:41" s="31" customFormat="1" ht="17" x14ac:dyDescent="0.2">
      <c r="A69" s="311"/>
      <c r="B69" s="57" t="s">
        <v>107</v>
      </c>
      <c r="C69" s="245">
        <f>IF(OR(TOTAL!C69="",TOTAL!C69=0),"",TOTAL!C69/TOTAL!$C$6*'Vîrsta 3-4 ani'!$C$6)</f>
        <v>9.8039215686274508E-2</v>
      </c>
      <c r="D69" s="245">
        <f>IF(OR(TOTAL!D69="",TOTAL!D69=0),"",TOTAL!D69/TOTAL!$C$6*'Vîrsta 3-4 ani'!$C$6)</f>
        <v>9.8039215686274508E-2</v>
      </c>
      <c r="E69" s="245">
        <f>IF(OR(TOTAL!E69="",TOTAL!E69=0),"",TOTAL!E69/TOTAL!$C$6*'Vîrsta 3-4 ani'!$C$6)</f>
        <v>9.8039215686274508E-2</v>
      </c>
      <c r="F69" s="245">
        <f>IF(OR(TOTAL!F69="",TOTAL!F69=0),"",TOTAL!F69/TOTAL!$C$6*'Vîrsta 3-4 ani'!$C$6)</f>
        <v>9.8039215686274508E-2</v>
      </c>
      <c r="G69" s="245">
        <f>IF(OR(TOTAL!G69="",TOTAL!G69=0),"",TOTAL!G69/TOTAL!$C$6*'Vîrsta 3-4 ani'!$C$6)</f>
        <v>9.8039215686274508E-2</v>
      </c>
      <c r="H69" s="245">
        <f>IF(OR(TOTAL!H69="",TOTAL!H69=0),"",TOTAL!H69/TOTAL!$C$6*'Vîrsta 3-4 ani'!$C$6)</f>
        <v>9.8039215686274508E-2</v>
      </c>
      <c r="I69" s="245">
        <f>IF(OR(TOTAL!I69="",TOTAL!I69=0),"",TOTAL!I69/TOTAL!$C$6*'Vîrsta 3-4 ani'!$C$6)</f>
        <v>9.8039215686274508E-2</v>
      </c>
      <c r="J69" s="245">
        <f>IF(OR(TOTAL!J69="",TOTAL!J69=0),"",TOTAL!J69/TOTAL!$C$6*'Vîrsta 3-4 ani'!$C$6)</f>
        <v>9.8039215686274508E-2</v>
      </c>
      <c r="K69" s="245">
        <f>IF(OR(TOTAL!K69="",TOTAL!K69=0),"",TOTAL!K69/TOTAL!$C$6*'Vîrsta 3-4 ani'!$C$6)</f>
        <v>9.8039215686274508E-2</v>
      </c>
      <c r="L69" s="245">
        <f>IF(OR(TOTAL!L69="",TOTAL!L69=0),"",TOTAL!L69/TOTAL!$C$6*'Vîrsta 3-4 ani'!$C$6)</f>
        <v>9.8039215686274508E-2</v>
      </c>
      <c r="M69" s="245">
        <f>IF(OR(TOTAL!M69="",TOTAL!M69=0),"",TOTAL!M69/TOTAL!$C$6*'Vîrsta 3-4 ani'!$C$6)</f>
        <v>9.8039215686274508E-2</v>
      </c>
      <c r="N69" s="245">
        <f>IF(OR(TOTAL!N69="",TOTAL!N69=0),"",TOTAL!N69/TOTAL!$C$6*'Vîrsta 3-4 ani'!$C$6)</f>
        <v>9.8039215686274508E-2</v>
      </c>
      <c r="O69" s="245">
        <f>IF(OR(TOTAL!O69="",TOTAL!O69=0),"",TOTAL!O69/TOTAL!$C$6*'Vîrsta 3-4 ani'!$C$6)</f>
        <v>9.8039215686274508E-2</v>
      </c>
      <c r="P69" s="245">
        <f>IF(OR(TOTAL!P69="",TOTAL!P69=0),"",TOTAL!P69/TOTAL!$C$6*'Vîrsta 3-4 ani'!$C$6)</f>
        <v>9.8039215686274508E-2</v>
      </c>
      <c r="Q69" s="245">
        <f>IF(OR(TOTAL!Q69="",TOTAL!Q69=0),"",TOTAL!Q69/TOTAL!$C$6*'Vîrsta 3-4 ani'!$C$6)</f>
        <v>9.8039215686274508E-2</v>
      </c>
      <c r="R69" s="245">
        <f>IF(OR(TOTAL!R69="",TOTAL!R69=0),"",TOTAL!R69/TOTAL!$C$6*'Vîrsta 3-4 ani'!$C$6)</f>
        <v>9.8039215686274508E-2</v>
      </c>
      <c r="S69" s="245">
        <f>IF(OR(TOTAL!S69="",TOTAL!S69=0),"",TOTAL!S69/TOTAL!$C$6*'Vîrsta 3-4 ani'!$C$6)</f>
        <v>9.8039215686274508E-2</v>
      </c>
      <c r="T69" s="245">
        <f>IF(OR(TOTAL!T69="",TOTAL!T69=0),"",TOTAL!T69/TOTAL!$C$6*'Vîrsta 3-4 ani'!$C$6)</f>
        <v>9.8039215686274508E-2</v>
      </c>
      <c r="U69" s="245">
        <f>IF(OR(TOTAL!U69="",TOTAL!U69=0),"",TOTAL!U69/TOTAL!$C$6*'Vîrsta 3-4 ani'!$C$6)</f>
        <v>9.8039215686274508E-2</v>
      </c>
      <c r="V69" s="245">
        <f>IF(OR(TOTAL!V69="",TOTAL!V69=0),"",TOTAL!V69/TOTAL!$C$6*'Vîrsta 3-4 ani'!$C$6)</f>
        <v>9.8039215686274508E-2</v>
      </c>
      <c r="W69" s="245">
        <f>IF(OR(TOTAL!W69="",TOTAL!W69=0),"",TOTAL!W69/TOTAL!$C$6*'Vîrsta 3-4 ani'!$C$6)</f>
        <v>9.8039215686274508E-2</v>
      </c>
      <c r="X69" s="245">
        <f>IF(OR(TOTAL!X69="",TOTAL!X69=0),"",TOTAL!X69/TOTAL!$C$6*'Vîrsta 3-4 ani'!$C$6)</f>
        <v>9.8039215686274508E-2</v>
      </c>
      <c r="Y69" s="245" t="str">
        <f>IF(OR(TOTAL!Y69="",TOTAL!Y69=0),"",TOTAL!Y69/TOTAL!$C$6*'Vîrsta 3-4 ani'!$C$6)</f>
        <v/>
      </c>
      <c r="Z69" s="11">
        <f t="shared" si="28"/>
        <v>2.15686274509804</v>
      </c>
      <c r="AA69" s="11">
        <f t="shared" si="17"/>
        <v>10.572856593617843</v>
      </c>
      <c r="AB69" s="11">
        <f t="shared" si="29"/>
        <v>10.572856593617843</v>
      </c>
      <c r="AC69" s="7"/>
      <c r="AD69" s="97">
        <f>IFERROR(IF($AB69=0,"",$AB69*AE69),"")</f>
        <v>0.2960399846212996</v>
      </c>
      <c r="AE69" s="98">
        <v>2.8000000000000001E-2</v>
      </c>
      <c r="AF69" s="97">
        <f>IFERROR(IF($AB69=0,"",$AB69*AG69),"")</f>
        <v>1.5859284890426764</v>
      </c>
      <c r="AG69" s="98">
        <v>0.15</v>
      </c>
      <c r="AH69" s="97">
        <f>IFERROR(IF($AB69=0,"",$AB69*AI69),"")</f>
        <v>0.33833141099577096</v>
      </c>
      <c r="AI69" s="98">
        <v>3.2000000000000001E-2</v>
      </c>
      <c r="AJ69" s="97">
        <f>IFERROR(IF($AB69=0,"",$AB69*AK69),"")</f>
        <v>22.837370242214543</v>
      </c>
      <c r="AK69" s="126">
        <v>2.16</v>
      </c>
      <c r="AL69" s="198"/>
      <c r="AM69" s="169"/>
      <c r="AN69" s="170"/>
      <c r="AO69" s="66"/>
    </row>
    <row r="70" spans="1:41" s="31" customFormat="1" ht="17" x14ac:dyDescent="0.2">
      <c r="A70" s="311"/>
      <c r="B70" s="57" t="s">
        <v>93</v>
      </c>
      <c r="C70" s="245" t="str">
        <f>IF(OR(TOTAL!C70="",TOTAL!C70=0),"",TOTAL!C70/TOTAL!$C$6*'Vîrsta 3-4 ani'!$C$6)</f>
        <v/>
      </c>
      <c r="D70" s="245">
        <f>IF(OR(TOTAL!D70="",TOTAL!D70=0),"",TOTAL!D70/TOTAL!$C$6*'Vîrsta 3-4 ani'!$C$6)</f>
        <v>0.98039215686274506</v>
      </c>
      <c r="E70" s="245" t="str">
        <f>IF(OR(TOTAL!E70="",TOTAL!E70=0),"",TOTAL!E70/TOTAL!$C$6*'Vîrsta 3-4 ani'!$C$6)</f>
        <v/>
      </c>
      <c r="F70" s="245" t="str">
        <f>IF(OR(TOTAL!F70="",TOTAL!F70=0),"",TOTAL!F70/TOTAL!$C$6*'Vîrsta 3-4 ani'!$C$6)</f>
        <v/>
      </c>
      <c r="G70" s="245">
        <f>IF(OR(TOTAL!G70="",TOTAL!G70=0),"",TOTAL!G70/TOTAL!$C$6*'Vîrsta 3-4 ani'!$C$6)</f>
        <v>0.78431372549019607</v>
      </c>
      <c r="H70" s="245" t="str">
        <f>IF(OR(TOTAL!H70="",TOTAL!H70=0),"",TOTAL!H70/TOTAL!$C$6*'Vîrsta 3-4 ani'!$C$6)</f>
        <v/>
      </c>
      <c r="I70" s="245">
        <f>IF(OR(TOTAL!I70="",TOTAL!I70=0),"",TOTAL!I70/TOTAL!$C$6*'Vîrsta 3-4 ani'!$C$6)</f>
        <v>0.78431372549019607</v>
      </c>
      <c r="J70" s="245" t="str">
        <f>IF(OR(TOTAL!J70="",TOTAL!J70=0),"",TOTAL!J70/TOTAL!$C$6*'Vîrsta 3-4 ani'!$C$6)</f>
        <v/>
      </c>
      <c r="K70" s="245" t="str">
        <f>IF(OR(TOTAL!K70="",TOTAL!K70=0),"",TOTAL!K70/TOTAL!$C$6*'Vîrsta 3-4 ani'!$C$6)</f>
        <v/>
      </c>
      <c r="L70" s="245">
        <f>IF(OR(TOTAL!L70="",TOTAL!L70=0),"",TOTAL!L70/TOTAL!$C$6*'Vîrsta 3-4 ani'!$C$6)</f>
        <v>0.78431372549019607</v>
      </c>
      <c r="M70" s="245" t="str">
        <f>IF(OR(TOTAL!M70="",TOTAL!M70=0),"",TOTAL!M70/TOTAL!$C$6*'Vîrsta 3-4 ani'!$C$6)</f>
        <v/>
      </c>
      <c r="N70" s="245">
        <f>IF(OR(TOTAL!N70="",TOTAL!N70=0),"",TOTAL!N70/TOTAL!$C$6*'Vîrsta 3-4 ani'!$C$6)</f>
        <v>0.78431372549019607</v>
      </c>
      <c r="O70" s="245" t="str">
        <f>IF(OR(TOTAL!O70="",TOTAL!O70=0),"",TOTAL!O70/TOTAL!$C$6*'Vîrsta 3-4 ani'!$C$6)</f>
        <v/>
      </c>
      <c r="P70" s="245" t="str">
        <f>IF(OR(TOTAL!P70="",TOTAL!P70=0),"",TOTAL!P70/TOTAL!$C$6*'Vîrsta 3-4 ani'!$C$6)</f>
        <v/>
      </c>
      <c r="Q70" s="245">
        <f>IF(OR(TOTAL!Q70="",TOTAL!Q70=0),"",TOTAL!Q70/TOTAL!$C$6*'Vîrsta 3-4 ani'!$C$6)</f>
        <v>0.78431372549019607</v>
      </c>
      <c r="R70" s="245" t="str">
        <f>IF(OR(TOTAL!R70="",TOTAL!R70=0),"",TOTAL!R70/TOTAL!$C$6*'Vîrsta 3-4 ani'!$C$6)</f>
        <v/>
      </c>
      <c r="S70" s="245">
        <f>IF(OR(TOTAL!S70="",TOTAL!S70=0),"",TOTAL!S70/TOTAL!$C$6*'Vîrsta 3-4 ani'!$C$6)</f>
        <v>0.78431372549019607</v>
      </c>
      <c r="T70" s="245" t="str">
        <f>IF(OR(TOTAL!T70="",TOTAL!T70=0),"",TOTAL!T70/TOTAL!$C$6*'Vîrsta 3-4 ani'!$C$6)</f>
        <v/>
      </c>
      <c r="U70" s="245" t="str">
        <f>IF(OR(TOTAL!U70="",TOTAL!U70=0),"",TOTAL!U70/TOTAL!$C$6*'Vîrsta 3-4 ani'!$C$6)</f>
        <v/>
      </c>
      <c r="V70" s="245">
        <f>IF(OR(TOTAL!V70="",TOTAL!V70=0),"",TOTAL!V70/TOTAL!$C$6*'Vîrsta 3-4 ani'!$C$6)</f>
        <v>0.98039215686274506</v>
      </c>
      <c r="W70" s="245" t="str">
        <f>IF(OR(TOTAL!W70="",TOTAL!W70=0),"",TOTAL!W70/TOTAL!$C$6*'Vîrsta 3-4 ani'!$C$6)</f>
        <v/>
      </c>
      <c r="X70" s="245">
        <f>IF(OR(TOTAL!X70="",TOTAL!X70=0),"",TOTAL!X70/TOTAL!$C$6*'Vîrsta 3-4 ani'!$C$6)</f>
        <v>0.78431372549019607</v>
      </c>
      <c r="Y70" s="245" t="str">
        <f>IF(OR(TOTAL!Y70="",TOTAL!Y70=0),"",TOTAL!Y70/TOTAL!$C$6*'Vîrsta 3-4 ani'!$C$6)</f>
        <v/>
      </c>
      <c r="Z70" s="11">
        <f t="shared" si="28"/>
        <v>7.450980392156862</v>
      </c>
      <c r="AA70" s="11">
        <f t="shared" si="17"/>
        <v>36.524413687043442</v>
      </c>
      <c r="AB70" s="11">
        <f t="shared" si="29"/>
        <v>36.524413687043442</v>
      </c>
      <c r="AC70" s="7">
        <v>0</v>
      </c>
      <c r="AD70" s="97">
        <f t="shared" ref="AD70:AD71" si="35">IFERROR(IF($AB70=0,"",$AB70*AE70),"")</f>
        <v>5.8439061899269511</v>
      </c>
      <c r="AE70" s="98">
        <v>0.16</v>
      </c>
      <c r="AF70" s="97">
        <f t="shared" ref="AF70:AF71" si="36">IFERROR(IF($AB70=0,"",$AB70*AG70),"")</f>
        <v>3.2871972318339098</v>
      </c>
      <c r="AG70" s="98">
        <v>0.09</v>
      </c>
      <c r="AH70" s="97">
        <f t="shared" ref="AH70:AH71" si="37">IFERROR(IF($AB70=0,"",$AB70*AI70),"")</f>
        <v>0.36524413687043444</v>
      </c>
      <c r="AI70" s="98">
        <v>0.01</v>
      </c>
      <c r="AJ70" s="97">
        <f t="shared" ref="AJ70:AJ71" si="38">IFERROR(IF($AB70=0,"",$AB70*AK70),"")</f>
        <v>73.414071510957314</v>
      </c>
      <c r="AK70" s="126">
        <v>2.0099999999999998</v>
      </c>
      <c r="AL70" s="218"/>
      <c r="AM70" s="217"/>
      <c r="AN70" s="219"/>
      <c r="AO70" s="66"/>
    </row>
    <row r="71" spans="1:41" s="31" customFormat="1" ht="17" x14ac:dyDescent="0.2">
      <c r="A71" s="312"/>
      <c r="B71" s="57" t="s">
        <v>43</v>
      </c>
      <c r="C71" s="245" t="str">
        <f>IF(OR(TOTAL!C71="",TOTAL!C71=0),"",TOTAL!C71/TOTAL!$C$6*'Vîrsta 3-4 ani'!$C$6)</f>
        <v/>
      </c>
      <c r="D71" s="245" t="str">
        <f>IF(OR(TOTAL!D71="",TOTAL!D71=0),"",TOTAL!D71/TOTAL!$C$6*'Vîrsta 3-4 ani'!$C$6)</f>
        <v/>
      </c>
      <c r="E71" s="245">
        <f>IF(OR(TOTAL!E71="",TOTAL!E71=0),"",TOTAL!E71/TOTAL!$C$6*'Vîrsta 3-4 ani'!$C$6)</f>
        <v>0.13137254901960785</v>
      </c>
      <c r="F71" s="245">
        <f>IF(OR(TOTAL!F71="",TOTAL!F71=0),"",TOTAL!F71/TOTAL!$C$6*'Vîrsta 3-4 ani'!$C$6)</f>
        <v>0.11176470588235293</v>
      </c>
      <c r="G71" s="245" t="str">
        <f>IF(OR(TOTAL!G71="",TOTAL!G71=0),"",TOTAL!G71/TOTAL!$C$6*'Vîrsta 3-4 ani'!$C$6)</f>
        <v/>
      </c>
      <c r="H71" s="245" t="str">
        <f>IF(OR(TOTAL!H71="",TOTAL!H71=0),"",TOTAL!H71/TOTAL!$C$6*'Vîrsta 3-4 ani'!$C$6)</f>
        <v/>
      </c>
      <c r="I71" s="245" t="str">
        <f>IF(OR(TOTAL!I71="",TOTAL!I71=0),"",TOTAL!I71/TOTAL!$C$6*'Vîrsta 3-4 ani'!$C$6)</f>
        <v/>
      </c>
      <c r="J71" s="245">
        <f>IF(OR(TOTAL!J71="",TOTAL!J71=0),"",TOTAL!J71/TOTAL!$C$6*'Vîrsta 3-4 ani'!$C$6)</f>
        <v>0.12941176470588237</v>
      </c>
      <c r="K71" s="245">
        <f>IF(OR(TOTAL!K71="",TOTAL!K71=0),"",TOTAL!K71/TOTAL!$C$6*'Vîrsta 3-4 ani'!$C$6)</f>
        <v>0.12352941176470589</v>
      </c>
      <c r="L71" s="245" t="str">
        <f>IF(OR(TOTAL!L71="",TOTAL!L71=0),"",TOTAL!L71/TOTAL!$C$6*'Vîrsta 3-4 ani'!$C$6)</f>
        <v/>
      </c>
      <c r="M71" s="245" t="str">
        <f>IF(OR(TOTAL!M71="",TOTAL!M71=0),"",TOTAL!M71/TOTAL!$C$6*'Vîrsta 3-4 ani'!$C$6)</f>
        <v/>
      </c>
      <c r="N71" s="245" t="str">
        <f>IF(OR(TOTAL!N71="",TOTAL!N71=0),"",TOTAL!N71/TOTAL!$C$6*'Vîrsta 3-4 ani'!$C$6)</f>
        <v/>
      </c>
      <c r="O71" s="245">
        <f>IF(OR(TOTAL!O71="",TOTAL!O71=0),"",TOTAL!O71/TOTAL!$C$6*'Vîrsta 3-4 ani'!$C$6)</f>
        <v>0.13137254901960785</v>
      </c>
      <c r="P71" s="245">
        <f>IF(OR(TOTAL!P71="",TOTAL!P71=0),"",TOTAL!P71/TOTAL!$C$6*'Vîrsta 3-4 ani'!$C$6)</f>
        <v>0.10588235294117648</v>
      </c>
      <c r="Q71" s="245" t="str">
        <f>IF(OR(TOTAL!Q71="",TOTAL!Q71=0),"",TOTAL!Q71/TOTAL!$C$6*'Vîrsta 3-4 ani'!$C$6)</f>
        <v/>
      </c>
      <c r="R71" s="245" t="str">
        <f>IF(OR(TOTAL!R71="",TOTAL!R71=0),"",TOTAL!R71/TOTAL!$C$6*'Vîrsta 3-4 ani'!$C$6)</f>
        <v/>
      </c>
      <c r="S71" s="245" t="str">
        <f>IF(OR(TOTAL!S71="",TOTAL!S71=0),"",TOTAL!S71/TOTAL!$C$6*'Vîrsta 3-4 ani'!$C$6)</f>
        <v/>
      </c>
      <c r="T71" s="245">
        <f>IF(OR(TOTAL!T71="",TOTAL!T71=0),"",TOTAL!T71/TOTAL!$C$6*'Vîrsta 3-4 ani'!$C$6)</f>
        <v>0.12941176470588237</v>
      </c>
      <c r="U71" s="245">
        <f>IF(OR(TOTAL!U71="",TOTAL!U71=0),"",TOTAL!U71/TOTAL!$C$6*'Vîrsta 3-4 ani'!$C$6)</f>
        <v>0.12549019607843137</v>
      </c>
      <c r="V71" s="245" t="str">
        <f>IF(OR(TOTAL!V71="",TOTAL!V71=0),"",TOTAL!V71/TOTAL!$C$6*'Vîrsta 3-4 ani'!$C$6)</f>
        <v/>
      </c>
      <c r="W71" s="245" t="str">
        <f>IF(OR(TOTAL!W71="",TOTAL!W71=0),"",TOTAL!W71/TOTAL!$C$6*'Vîrsta 3-4 ani'!$C$6)</f>
        <v/>
      </c>
      <c r="X71" s="245" t="str">
        <f>IF(OR(TOTAL!X71="",TOTAL!X71=0),"",TOTAL!X71/TOTAL!$C$6*'Vîrsta 3-4 ani'!$C$6)</f>
        <v/>
      </c>
      <c r="Y71" s="245" t="str">
        <f>IF(OR(TOTAL!Y71="",TOTAL!Y71=0),"",TOTAL!Y71/TOTAL!$C$6*'Vîrsta 3-4 ani'!$C$6)</f>
        <v/>
      </c>
      <c r="Z71" s="11">
        <f t="shared" si="28"/>
        <v>0.9882352941176471</v>
      </c>
      <c r="AA71" s="11">
        <f t="shared" ref="AA71:AA103" si="39">IFERROR((Z71/$Z$6*1000),"")</f>
        <v>4.8442906574394469</v>
      </c>
      <c r="AB71" s="11">
        <f t="shared" si="29"/>
        <v>4.6505190311418687</v>
      </c>
      <c r="AC71" s="7">
        <v>4</v>
      </c>
      <c r="AD71" s="97">
        <f t="shared" si="35"/>
        <v>1.2091349480968858</v>
      </c>
      <c r="AE71" s="98">
        <v>0.26</v>
      </c>
      <c r="AF71" s="97">
        <f t="shared" si="36"/>
        <v>1.2556401384083047</v>
      </c>
      <c r="AG71" s="98">
        <v>0.27</v>
      </c>
      <c r="AH71" s="97">
        <f t="shared" si="37"/>
        <v>0</v>
      </c>
      <c r="AI71" s="98">
        <v>0</v>
      </c>
      <c r="AJ71" s="97">
        <f t="shared" si="38"/>
        <v>18.044013840830448</v>
      </c>
      <c r="AK71" s="126">
        <v>3.88</v>
      </c>
      <c r="AL71" s="220"/>
      <c r="AM71" s="221"/>
      <c r="AN71" s="222"/>
      <c r="AO71" s="66"/>
    </row>
    <row r="72" spans="1:41" ht="17" x14ac:dyDescent="0.2">
      <c r="A72" s="310">
        <v>6</v>
      </c>
      <c r="B72" s="19" t="s">
        <v>6</v>
      </c>
      <c r="C72" s="69">
        <f>IF(OR(TOTAL!C72="",TOTAL!C72=0),"",IF('Vîrsta 1-2 ani'!$C$6&lt;=0,(TOTAL!C72-('Vîrsta 5-7 ani'!$C$6*0.008))/TOTAL!$C$6*'Vîrsta 3-4 ani'!$C$6,(('Vîrsta 1-2 ani'!C72/'Vîrsta 1-2 ani'!$C$6)+0.008)*'Vîrsta 3-4 ani'!$C$6))</f>
        <v>1.3372549019607847</v>
      </c>
      <c r="D72" s="69">
        <f>IF(OR(TOTAL!D72="",TOTAL!D72=0),"",IF('Vîrsta 1-2 ani'!$C$6&lt;=0,(TOTAL!D72-('Vîrsta 5-7 ani'!$C$6*0.008))/TOTAL!$C$6*'Vîrsta 3-4 ani'!$C$6,(('Vîrsta 1-2 ani'!D72/'Vîrsta 1-2 ani'!$C$6)+0.008)*'Vîrsta 3-4 ani'!$C$6))</f>
        <v>0.77411764705882347</v>
      </c>
      <c r="E72" s="69" t="str">
        <f>IF(OR(TOTAL!E72="",TOTAL!E72=0),"",IF('Vîrsta 1-2 ani'!$C$6&lt;=0,(TOTAL!E72-('Vîrsta 5-7 ani'!$C$6*0.008))/TOTAL!$C$6*'Vîrsta 3-4 ani'!$C$6,(('Vîrsta 1-2 ani'!E72/'Vîrsta 1-2 ani'!$C$6)+0.008)*'Vîrsta 3-4 ani'!$C$6))</f>
        <v/>
      </c>
      <c r="F72" s="69">
        <f>IF(OR(TOTAL!F72="",TOTAL!F72=0),"",IF('Vîrsta 1-2 ani'!$C$6&lt;=0,(TOTAL!F72-('Vîrsta 5-7 ani'!$C$6*0.008))/TOTAL!$C$6*'Vîrsta 3-4 ani'!$C$6,(('Vîrsta 1-2 ani'!F72/'Vîrsta 1-2 ani'!$C$6)+0.008)*'Vîrsta 3-4 ani'!$C$6))</f>
        <v>1.0180392156862748</v>
      </c>
      <c r="G72" s="69" t="str">
        <f>IF(OR(TOTAL!G72="",TOTAL!G72=0),"",IF('Vîrsta 1-2 ani'!$C$6&lt;=0,(TOTAL!G72-('Vîrsta 5-7 ani'!$C$6*0.008))/TOTAL!$C$6*'Vîrsta 3-4 ani'!$C$6,(('Vîrsta 1-2 ani'!G72/'Vîrsta 1-2 ani'!$C$6)+0.008)*'Vîrsta 3-4 ani'!$C$6))</f>
        <v/>
      </c>
      <c r="H72" s="69">
        <f>IF(OR(TOTAL!H72="",TOTAL!H72=0),"",IF('Vîrsta 1-2 ani'!$C$6&lt;=0,(TOTAL!H72-('Vîrsta 5-7 ani'!$C$6*0.008))/TOTAL!$C$6*'Vîrsta 3-4 ani'!$C$6,(('Vîrsta 1-2 ani'!H72/'Vîrsta 1-2 ani'!$C$6)+0.008)*'Vîrsta 3-4 ani'!$C$6))</f>
        <v>0.96313725490196067</v>
      </c>
      <c r="I72" s="69">
        <f>IF(OR(TOTAL!I72="",TOTAL!I72=0),"",IF('Vîrsta 1-2 ani'!$C$6&lt;=0,(TOTAL!I72-('Vîrsta 5-7 ani'!$C$6*0.008))/TOTAL!$C$6*'Vîrsta 3-4 ani'!$C$6,(('Vîrsta 1-2 ani'!I72/'Vîrsta 1-2 ani'!$C$6)+0.008)*'Vîrsta 3-4 ani'!$C$6))</f>
        <v>0.6368627450980392</v>
      </c>
      <c r="J72" s="69" t="str">
        <f>IF(OR(TOTAL!J72="",TOTAL!J72=0),"",IF('Vîrsta 1-2 ani'!$C$6&lt;=0,(TOTAL!J72-('Vîrsta 5-7 ani'!$C$6*0.008))/TOTAL!$C$6*'Vîrsta 3-4 ani'!$C$6,(('Vîrsta 1-2 ani'!J72/'Vîrsta 1-2 ani'!$C$6)+0.008)*'Vîrsta 3-4 ani'!$C$6))</f>
        <v/>
      </c>
      <c r="K72" s="69">
        <f>IF(OR(TOTAL!K72="",TOTAL!K72=0),"",IF('Vîrsta 1-2 ani'!$C$6&lt;=0,(TOTAL!K72-('Vîrsta 5-7 ani'!$C$6*0.008))/TOTAL!$C$6*'Vîrsta 3-4 ani'!$C$6,(('Vîrsta 1-2 ani'!K72/'Vîrsta 1-2 ani'!$C$6)+0.008)*'Vîrsta 3-4 ani'!$C$6))</f>
        <v>0.85333333333333317</v>
      </c>
      <c r="L72" s="69" t="str">
        <f>IF(OR(TOTAL!L72="",TOTAL!L72=0),"",IF('Vîrsta 1-2 ani'!$C$6&lt;=0,(TOTAL!L72-('Vîrsta 5-7 ani'!$C$6*0.008))/TOTAL!$C$6*'Vîrsta 3-4 ani'!$C$6,(('Vîrsta 1-2 ani'!L72/'Vîrsta 1-2 ani'!$C$6)+0.008)*'Vîrsta 3-4 ani'!$C$6))</f>
        <v/>
      </c>
      <c r="M72" s="69">
        <f>IF(OR(TOTAL!M72="",TOTAL!M72=0),"",IF('Vîrsta 1-2 ani'!$C$6&lt;=0,(TOTAL!M72-('Vîrsta 5-7 ani'!$C$6*0.008))/TOTAL!$C$6*'Vîrsta 3-4 ani'!$C$6,(('Vîrsta 1-2 ani'!M72/'Vîrsta 1-2 ani'!$C$6)+0.008)*'Vîrsta 3-4 ani'!$C$6))</f>
        <v>0.88470588235294101</v>
      </c>
      <c r="N72" s="69">
        <f>IF(OR(TOTAL!N72="",TOTAL!N72=0),"",IF('Vîrsta 1-2 ani'!$C$6&lt;=0,(TOTAL!N72-('Vîrsta 5-7 ani'!$C$6*0.008))/TOTAL!$C$6*'Vîrsta 3-4 ani'!$C$6,(('Vîrsta 1-2 ani'!N72/'Vîrsta 1-2 ani'!$C$6)+0.008)*'Vîrsta 3-4 ani'!$C$6))</f>
        <v>0.77411764705882347</v>
      </c>
      <c r="O72" s="69" t="str">
        <f>IF(OR(TOTAL!O72="",TOTAL!O72=0),"",IF('Vîrsta 1-2 ani'!$C$6&lt;=0,(TOTAL!O72-('Vîrsta 5-7 ani'!$C$6*0.008))/TOTAL!$C$6*'Vîrsta 3-4 ani'!$C$6,(('Vîrsta 1-2 ani'!O72/'Vîrsta 1-2 ani'!$C$6)+0.008)*'Vîrsta 3-4 ani'!$C$6))</f>
        <v/>
      </c>
      <c r="P72" s="69">
        <f>IF(OR(TOTAL!P72="",TOTAL!P72=0),"",IF('Vîrsta 1-2 ani'!$C$6&lt;=0,(TOTAL!P72-('Vîrsta 5-7 ani'!$C$6*0.008))/TOTAL!$C$6*'Vîrsta 3-4 ani'!$C$6,(('Vîrsta 1-2 ani'!P72/'Vîrsta 1-2 ani'!$C$6)+0.008)*'Vîrsta 3-4 ani'!$C$6))</f>
        <v>0.99843137254901959</v>
      </c>
      <c r="Q72" s="69" t="str">
        <f>IF(OR(TOTAL!Q72="",TOTAL!Q72=0),"",IF('Vîrsta 1-2 ani'!$C$6&lt;=0,(TOTAL!Q72-('Vîrsta 5-7 ani'!$C$6*0.008))/TOTAL!$C$6*'Vîrsta 3-4 ani'!$C$6,(('Vîrsta 1-2 ani'!Q72/'Vîrsta 1-2 ani'!$C$6)+0.008)*'Vîrsta 3-4 ani'!$C$6))</f>
        <v/>
      </c>
      <c r="R72" s="69">
        <f>IF(OR(TOTAL!R72="",TOTAL!R72=0),"",IF('Vîrsta 1-2 ani'!$C$6&lt;=0,(TOTAL!R72-('Vîrsta 5-7 ani'!$C$6*0.008))/TOTAL!$C$6*'Vîrsta 3-4 ani'!$C$6,(('Vîrsta 1-2 ani'!R72/'Vîrsta 1-2 ani'!$C$6)+0.008)*'Vîrsta 3-4 ani'!$C$6))</f>
        <v>0.84509803921568616</v>
      </c>
      <c r="S72" s="69">
        <f>IF(OR(TOTAL!S72="",TOTAL!S72=0),"",IF('Vîrsta 1-2 ani'!$C$6&lt;=0,(TOTAL!S72-('Vîrsta 5-7 ani'!$C$6*0.008))/TOTAL!$C$6*'Vîrsta 3-4 ani'!$C$6,(('Vîrsta 1-2 ani'!S72/'Vîrsta 1-2 ani'!$C$6)+0.008)*'Vîrsta 3-4 ani'!$C$6))</f>
        <v>0.75450980392156863</v>
      </c>
      <c r="T72" s="69" t="str">
        <f>IF(OR(TOTAL!T72="",TOTAL!T72=0),"",IF('Vîrsta 1-2 ani'!$C$6&lt;=0,(TOTAL!T72-('Vîrsta 5-7 ani'!$C$6*0.008))/TOTAL!$C$6*'Vîrsta 3-4 ani'!$C$6,(('Vîrsta 1-2 ani'!T72/'Vîrsta 1-2 ani'!$C$6)+0.008)*'Vîrsta 3-4 ani'!$C$6))</f>
        <v/>
      </c>
      <c r="U72" s="69">
        <f>IF(OR(TOTAL!U72="",TOTAL!U72=0),"",IF('Vîrsta 1-2 ani'!$C$6&lt;=0,(TOTAL!U72-('Vîrsta 5-7 ani'!$C$6*0.008))/TOTAL!$C$6*'Vîrsta 3-4 ani'!$C$6,(('Vîrsta 1-2 ani'!U72/'Vîrsta 1-2 ani'!$C$6)+0.008)*'Vîrsta 3-4 ani'!$C$6))</f>
        <v>0.97862745098039217</v>
      </c>
      <c r="V72" s="69" t="str">
        <f>IF(OR(TOTAL!V72="",TOTAL!V72=0),"",IF('Vîrsta 1-2 ani'!$C$6&lt;=0,(TOTAL!V72-('Vîrsta 5-7 ani'!$C$6*0.008))/TOTAL!$C$6*'Vîrsta 3-4 ani'!$C$6,(('Vîrsta 1-2 ani'!V72/'Vîrsta 1-2 ani'!$C$6)+0.008)*'Vîrsta 3-4 ani'!$C$6))</f>
        <v/>
      </c>
      <c r="W72" s="69">
        <f>IF(OR(TOTAL!W72="",TOTAL!W72=0),"",IF('Vîrsta 1-2 ani'!$C$6&lt;=0,(TOTAL!W72-('Vîrsta 5-7 ani'!$C$6*0.008))/TOTAL!$C$6*'Vîrsta 3-4 ani'!$C$6,(('Vîrsta 1-2 ani'!W72/'Vîrsta 1-2 ani'!$C$6)+0.008)*'Vîrsta 3-4 ani'!$C$6))</f>
        <v>0.88039215686274508</v>
      </c>
      <c r="X72" s="69">
        <f>IF(OR(TOTAL!X72="",TOTAL!X72=0),"",IF('Vîrsta 1-2 ani'!$C$6&lt;=0,(TOTAL!X72-('Vîrsta 5-7 ani'!$C$6*0.008))/TOTAL!$C$6*'Vîrsta 3-4 ani'!$C$6,(('Vîrsta 1-2 ani'!X72/'Vîrsta 1-2 ani'!$C$6)+0.008)*'Vîrsta 3-4 ani'!$C$6))</f>
        <v>0.77411764705882347</v>
      </c>
      <c r="Y72" s="69" t="str">
        <f>IF(OR(TOTAL!Y72="",TOTAL!Y72=0),"",IF('Vîrsta 1-2 ani'!$C$6&lt;=0,(TOTAL!Y72-('Vîrsta 5-7 ani'!$C$6*0.008))/TOTAL!$C$6*'Vîrsta 3-4 ani'!$C$6,(('Vîrsta 1-2 ani'!Y72/'Vîrsta 1-2 ani'!$C$6)+0.008)*'Vîrsta 3-4 ani'!$C$6))</f>
        <v/>
      </c>
      <c r="Z72" s="10">
        <f t="shared" si="28"/>
        <v>12.472745098039216</v>
      </c>
      <c r="AA72" s="10">
        <f t="shared" si="39"/>
        <v>61.140907343329488</v>
      </c>
      <c r="AB72" s="10">
        <f t="shared" ref="AB72:AB109" si="40">IFERROR(IF($AA72=0,"",$AA72-AC72*AA72/100),"")</f>
        <v>41.575816993464052</v>
      </c>
      <c r="AC72" s="4">
        <v>32</v>
      </c>
      <c r="AD72" s="90">
        <f>IFERROR(IF($AB72=0,"",$AB72*AE72),"")</f>
        <v>7.9409810457516343</v>
      </c>
      <c r="AE72" s="91">
        <v>0.191</v>
      </c>
      <c r="AF72" s="90">
        <f>IFERROR(IF($AB72=0,"",$AB72*AG72),"")</f>
        <v>2.6608522875816996</v>
      </c>
      <c r="AG72" s="91">
        <v>6.4000000000000001E-2</v>
      </c>
      <c r="AH72" s="90">
        <f>IFERROR(IF($AB72=0,"",$AB72*AI72),"")</f>
        <v>1.2888503267973856</v>
      </c>
      <c r="AI72" s="91">
        <v>3.1E-2</v>
      </c>
      <c r="AJ72" s="90">
        <f>IFERROR(IF($AB72=0,"",$AB72*AK72),"")</f>
        <v>58.164567973856208</v>
      </c>
      <c r="AK72" s="91">
        <v>1.399</v>
      </c>
      <c r="AL72" s="215">
        <v>44</v>
      </c>
      <c r="AM72" s="216">
        <f t="shared" ref="AM72" si="41">IFERROR((AB72-AL72),"")</f>
        <v>-2.424183006535948</v>
      </c>
      <c r="AN72" s="216">
        <f t="shared" ref="AN72" si="42">IFERROR((AB72*100/AL72),"")</f>
        <v>94.490493166963745</v>
      </c>
      <c r="AO72" s="18"/>
    </row>
    <row r="73" spans="1:41" s="31" customFormat="1" ht="17" x14ac:dyDescent="0.2">
      <c r="A73" s="311"/>
      <c r="B73" s="57" t="s">
        <v>94</v>
      </c>
      <c r="C73" s="245" t="str">
        <f>IF(OR(TOTAL!C73="",TOTAL!C73=0),"",TOTAL!C73/TOTAL!$C$6*'Vîrsta 3-4 ani'!$C$6)</f>
        <v/>
      </c>
      <c r="D73" s="245" t="str">
        <f>IF(OR(TOTAL!D73="",TOTAL!D73=0),"",TOTAL!D73/TOTAL!$C$6*'Vîrsta 3-4 ani'!$C$6)</f>
        <v/>
      </c>
      <c r="E73" s="245" t="str">
        <f>IF(OR(TOTAL!E73="",TOTAL!E73=0),"",TOTAL!E73/TOTAL!$C$6*'Vîrsta 3-4 ani'!$C$6)</f>
        <v/>
      </c>
      <c r="F73" s="245" t="str">
        <f>IF(OR(TOTAL!F73="",TOTAL!F73=0),"",TOTAL!F73/TOTAL!$C$6*'Vîrsta 3-4 ani'!$C$6)</f>
        <v/>
      </c>
      <c r="G73" s="245" t="str">
        <f>IF(OR(TOTAL!G73="",TOTAL!G73=0),"",TOTAL!G73/TOTAL!$C$6*'Vîrsta 3-4 ani'!$C$6)</f>
        <v/>
      </c>
      <c r="H73" s="245" t="str">
        <f>IF(OR(TOTAL!H73="",TOTAL!H73=0),"",TOTAL!H73/TOTAL!$C$6*'Vîrsta 3-4 ani'!$C$6)</f>
        <v/>
      </c>
      <c r="I73" s="245" t="str">
        <f>IF(OR(TOTAL!I73="",TOTAL!I73=0),"",TOTAL!I73/TOTAL!$C$6*'Vîrsta 3-4 ani'!$C$6)</f>
        <v/>
      </c>
      <c r="J73" s="245" t="str">
        <f>IF(OR(TOTAL!J73="",TOTAL!J73=0),"",TOTAL!J73/TOTAL!$C$6*'Vîrsta 3-4 ani'!$C$6)</f>
        <v/>
      </c>
      <c r="K73" s="245" t="str">
        <f>IF(OR(TOTAL!K73="",TOTAL!K73=0),"",TOTAL!K73/TOTAL!$C$6*'Vîrsta 3-4 ani'!$C$6)</f>
        <v/>
      </c>
      <c r="L73" s="245" t="str">
        <f>IF(OR(TOTAL!L73="",TOTAL!L73=0),"",TOTAL!L73/TOTAL!$C$6*'Vîrsta 3-4 ani'!$C$6)</f>
        <v/>
      </c>
      <c r="M73" s="245" t="str">
        <f>IF(OR(TOTAL!M73="",TOTAL!M73=0),"",TOTAL!M73/TOTAL!$C$6*'Vîrsta 3-4 ani'!$C$6)</f>
        <v/>
      </c>
      <c r="N73" s="245" t="str">
        <f>IF(OR(TOTAL!N73="",TOTAL!N73=0),"",TOTAL!N73/TOTAL!$C$6*'Vîrsta 3-4 ani'!$C$6)</f>
        <v/>
      </c>
      <c r="O73" s="245" t="str">
        <f>IF(OR(TOTAL!O73="",TOTAL!O73=0),"",TOTAL!O73/TOTAL!$C$6*'Vîrsta 3-4 ani'!$C$6)</f>
        <v/>
      </c>
      <c r="P73" s="245" t="str">
        <f>IF(OR(TOTAL!P73="",TOTAL!P73=0),"",TOTAL!P73/TOTAL!$C$6*'Vîrsta 3-4 ani'!$C$6)</f>
        <v/>
      </c>
      <c r="Q73" s="245" t="str">
        <f>IF(OR(TOTAL!Q73="",TOTAL!Q73=0),"",TOTAL!Q73/TOTAL!$C$6*'Vîrsta 3-4 ani'!$C$6)</f>
        <v/>
      </c>
      <c r="R73" s="245" t="str">
        <f>IF(OR(TOTAL!R73="",TOTAL!R73=0),"",TOTAL!R73/TOTAL!$C$6*'Vîrsta 3-4 ani'!$C$6)</f>
        <v/>
      </c>
      <c r="S73" s="245" t="str">
        <f>IF(OR(TOTAL!S73="",TOTAL!S73=0),"",TOTAL!S73/TOTAL!$C$6*'Vîrsta 3-4 ani'!$C$6)</f>
        <v/>
      </c>
      <c r="T73" s="245" t="str">
        <f>IF(OR(TOTAL!T73="",TOTAL!T73=0),"",TOTAL!T73/TOTAL!$C$6*'Vîrsta 3-4 ani'!$C$6)</f>
        <v/>
      </c>
      <c r="U73" s="245" t="str">
        <f>IF(OR(TOTAL!U73="",TOTAL!U73=0),"",TOTAL!U73/TOTAL!$C$6*'Vîrsta 3-4 ani'!$C$6)</f>
        <v/>
      </c>
      <c r="V73" s="245" t="str">
        <f>IF(OR(TOTAL!V73="",TOTAL!V73=0),"",TOTAL!V73/TOTAL!$C$6*'Vîrsta 3-4 ani'!$C$6)</f>
        <v/>
      </c>
      <c r="W73" s="245" t="str">
        <f>IF(OR(TOTAL!W73="",TOTAL!W73=0),"",TOTAL!W73/TOTAL!$C$6*'Vîrsta 3-4 ani'!$C$6)</f>
        <v/>
      </c>
      <c r="X73" s="245" t="str">
        <f>IF(OR(TOTAL!X73="",TOTAL!X73=0),"",TOTAL!X73/TOTAL!$C$6*'Vîrsta 3-4 ani'!$C$6)</f>
        <v/>
      </c>
      <c r="Y73" s="245" t="str">
        <f>IF(OR(TOTAL!Y73="",TOTAL!Y73=0),"",TOTAL!Y73/TOTAL!$C$6*'Vîrsta 3-4 ani'!$C$6)</f>
        <v/>
      </c>
      <c r="Z73" s="11">
        <f t="shared" ref="Z73:Z86" si="43">SUM(C73:Y73)</f>
        <v>0</v>
      </c>
      <c r="AA73" s="11">
        <f>IFERROR((Z73/$Z$6*1000),"")</f>
        <v>0</v>
      </c>
      <c r="AB73" s="11" t="str">
        <f t="shared" si="40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7" x14ac:dyDescent="0.2">
      <c r="A74" s="311"/>
      <c r="B74" s="60" t="s">
        <v>95</v>
      </c>
      <c r="C74" s="250" t="str">
        <f>IF(OR(TOTAL!C74="",TOTAL!C74=0),"",TOTAL!C74/TOTAL!$C$6*'Vîrsta 3-4 ani'!$C$6)</f>
        <v/>
      </c>
      <c r="D74" s="250" t="str">
        <f>IF(OR(TOTAL!D74="",TOTAL!D74=0),"",TOTAL!D74/TOTAL!$C$6*'Vîrsta 3-4 ani'!$C$6)</f>
        <v/>
      </c>
      <c r="E74" s="250" t="str">
        <f>IF(OR(TOTAL!E74="",TOTAL!E74=0),"",TOTAL!E74/TOTAL!$C$6*'Vîrsta 3-4 ani'!$C$6)</f>
        <v/>
      </c>
      <c r="F74" s="250">
        <f>IF(OR(TOTAL!F74="",TOTAL!F74=0),"",TOTAL!F74/TOTAL!$C$6*'Vîrsta 3-4 ani'!$C$6)</f>
        <v>1.047843137254902</v>
      </c>
      <c r="G74" s="250" t="str">
        <f>IF(OR(TOTAL!G74="",TOTAL!G74=0),"",TOTAL!G74/TOTAL!$C$6*'Vîrsta 3-4 ani'!$C$6)</f>
        <v/>
      </c>
      <c r="H74" s="250" t="str">
        <f>IF(OR(TOTAL!H74="",TOTAL!H74=0),"",TOTAL!H74/TOTAL!$C$6*'Vîrsta 3-4 ani'!$C$6)</f>
        <v/>
      </c>
      <c r="I74" s="250" t="str">
        <f>IF(OR(TOTAL!I74="",TOTAL!I74=0),"",TOTAL!I74/TOTAL!$C$6*'Vîrsta 3-4 ani'!$C$6)</f>
        <v/>
      </c>
      <c r="J74" s="250" t="str">
        <f>IF(OR(TOTAL!J74="",TOTAL!J74=0),"",TOTAL!J74/TOTAL!$C$6*'Vîrsta 3-4 ani'!$C$6)</f>
        <v/>
      </c>
      <c r="K74" s="250" t="str">
        <f>IF(OR(TOTAL!K74="",TOTAL!K74=0),"",TOTAL!K74/TOTAL!$C$6*'Vîrsta 3-4 ani'!$C$6)</f>
        <v/>
      </c>
      <c r="L74" s="250" t="str">
        <f>IF(OR(TOTAL!L74="",TOTAL!L74=0),"",TOTAL!L74/TOTAL!$C$6*'Vîrsta 3-4 ani'!$C$6)</f>
        <v/>
      </c>
      <c r="M74" s="250" t="str">
        <f>IF(OR(TOTAL!M74="",TOTAL!M74=0),"",TOTAL!M74/TOTAL!$C$6*'Vîrsta 3-4 ani'!$C$6)</f>
        <v/>
      </c>
      <c r="N74" s="250" t="str">
        <f>IF(OR(TOTAL!N74="",TOTAL!N74=0),"",TOTAL!N74/TOTAL!$C$6*'Vîrsta 3-4 ani'!$C$6)</f>
        <v/>
      </c>
      <c r="O74" s="250" t="str">
        <f>IF(OR(TOTAL!O74="",TOTAL!O74=0),"",TOTAL!O74/TOTAL!$C$6*'Vîrsta 3-4 ani'!$C$6)</f>
        <v/>
      </c>
      <c r="P74" s="250" t="str">
        <f>IF(OR(TOTAL!P74="",TOTAL!P74=0),"",TOTAL!P74/TOTAL!$C$6*'Vîrsta 3-4 ani'!$C$6)</f>
        <v/>
      </c>
      <c r="Q74" s="250" t="str">
        <f>IF(OR(TOTAL!Q74="",TOTAL!Q74=0),"",TOTAL!Q74/TOTAL!$C$6*'Vîrsta 3-4 ani'!$C$6)</f>
        <v/>
      </c>
      <c r="R74" s="250" t="str">
        <f>IF(OR(TOTAL!R74="",TOTAL!R74=0),"",TOTAL!R74/TOTAL!$C$6*'Vîrsta 3-4 ani'!$C$6)</f>
        <v/>
      </c>
      <c r="S74" s="250" t="str">
        <f>IF(OR(TOTAL!S74="",TOTAL!S74=0),"",TOTAL!S74/TOTAL!$C$6*'Vîrsta 3-4 ani'!$C$6)</f>
        <v/>
      </c>
      <c r="T74" s="250" t="str">
        <f>IF(OR(TOTAL!T74="",TOTAL!T74=0),"",TOTAL!T74/TOTAL!$C$6*'Vîrsta 3-4 ani'!$C$6)</f>
        <v/>
      </c>
      <c r="U74" s="250">
        <f>IF(OR(TOTAL!U74="",TOTAL!U74=0),"",TOTAL!U74/TOTAL!$C$6*'Vîrsta 3-4 ani'!$C$6)</f>
        <v>1.0084313725490195</v>
      </c>
      <c r="V74" s="250" t="str">
        <f>IF(OR(TOTAL!V74="",TOTAL!V74=0),"",TOTAL!V74/TOTAL!$C$6*'Vîrsta 3-4 ani'!$C$6)</f>
        <v/>
      </c>
      <c r="W74" s="250" t="str">
        <f>IF(OR(TOTAL!W74="",TOTAL!W74=0),"",TOTAL!W74/TOTAL!$C$6*'Vîrsta 3-4 ani'!$C$6)</f>
        <v/>
      </c>
      <c r="X74" s="250" t="str">
        <f>IF(OR(TOTAL!X74="",TOTAL!X74=0),"",TOTAL!X74/TOTAL!$C$6*'Vîrsta 3-4 ani'!$C$6)</f>
        <v/>
      </c>
      <c r="Y74" s="250" t="str">
        <f>IF(OR(TOTAL!Y74="",TOTAL!Y74=0),"",TOTAL!Y74/TOTAL!$C$6*'Vîrsta 3-4 ani'!$C$6)</f>
        <v/>
      </c>
      <c r="Z74" s="11">
        <f t="shared" si="43"/>
        <v>2.0562745098039215</v>
      </c>
      <c r="AA74" s="11">
        <f t="shared" si="39"/>
        <v>10.079777008842752</v>
      </c>
      <c r="AB74" s="11">
        <f t="shared" si="40"/>
        <v>7.0558439061899261</v>
      </c>
      <c r="AC74" s="7">
        <v>30</v>
      </c>
      <c r="AD74" s="97">
        <f t="shared" ref="AD74:AD83" si="44">IFERROR(IF($AB74=0,"",$AB74*AE74),"")</f>
        <v>1.7639609765474815</v>
      </c>
      <c r="AE74" s="100">
        <v>0.25</v>
      </c>
      <c r="AF74" s="101">
        <f t="shared" ref="AF74:AF85" si="45">IFERROR(IF($AB74=0,"",$AB74*AG74),"")</f>
        <v>0.14111687812379853</v>
      </c>
      <c r="AG74" s="100">
        <v>0.02</v>
      </c>
      <c r="AH74" s="101">
        <f t="shared" ref="AH74:AH85" si="46">IFERROR(IF($AB74=0,"",$AB74*AI74),"")</f>
        <v>7.0558439061899264E-2</v>
      </c>
      <c r="AI74" s="100">
        <v>0.01</v>
      </c>
      <c r="AJ74" s="97">
        <f t="shared" ref="AJ74:AJ85" si="47">IFERROR(IF($AB74=0,"",$AB74*AK74),"")</f>
        <v>8.043662053056515</v>
      </c>
      <c r="AK74" s="126">
        <v>1.1399999999999999</v>
      </c>
      <c r="AL74" s="171"/>
      <c r="AM74" s="29"/>
      <c r="AN74" s="132"/>
      <c r="AO74" s="66"/>
    </row>
    <row r="75" spans="1:41" s="173" customFormat="1" ht="17" x14ac:dyDescent="0.2">
      <c r="A75" s="311"/>
      <c r="B75" s="58" t="s">
        <v>66</v>
      </c>
      <c r="C75" s="251" t="str">
        <f>IF(OR(TOTAL!C75="",TOTAL!C75=0),"",TOTAL!C75/TOTAL!$C$6*'Vîrsta 3-4 ani'!$C$6)</f>
        <v/>
      </c>
      <c r="D75" s="251" t="str">
        <f>IF(OR(TOTAL!D75="",TOTAL!D75=0),"",TOTAL!D75/TOTAL!$C$6*'Vîrsta 3-4 ani'!$C$6)</f>
        <v/>
      </c>
      <c r="E75" s="251" t="str">
        <f>IF(OR(TOTAL!E75="",TOTAL!E75=0),"",TOTAL!E75/TOTAL!$C$6*'Vîrsta 3-4 ani'!$C$6)</f>
        <v/>
      </c>
      <c r="F75" s="251" t="str">
        <f>IF(OR(TOTAL!F75="",TOTAL!F75=0),"",TOTAL!F75/TOTAL!$C$6*'Vîrsta 3-4 ani'!$C$6)</f>
        <v/>
      </c>
      <c r="G75" s="251" t="str">
        <f>IF(OR(TOTAL!G75="",TOTAL!G75=0),"",TOTAL!G75/TOTAL!$C$6*'Vîrsta 3-4 ani'!$C$6)</f>
        <v/>
      </c>
      <c r="H75" s="251" t="str">
        <f>IF(OR(TOTAL!H75="",TOTAL!H75=0),"",TOTAL!H75/TOTAL!$C$6*'Vîrsta 3-4 ani'!$C$6)</f>
        <v/>
      </c>
      <c r="I75" s="251">
        <f>IF(OR(TOTAL!I75="",TOTAL!I75=0),"",TOTAL!I75/TOTAL!$C$6*'Vîrsta 3-4 ani'!$C$6)</f>
        <v>0.66666666666666663</v>
      </c>
      <c r="J75" s="251" t="str">
        <f>IF(OR(TOTAL!J75="",TOTAL!J75=0),"",TOTAL!J75/TOTAL!$C$6*'Vîrsta 3-4 ani'!$C$6)</f>
        <v/>
      </c>
      <c r="K75" s="251" t="str">
        <f>IF(OR(TOTAL!K75="",TOTAL!K75=0),"",TOTAL!K75/TOTAL!$C$6*'Vîrsta 3-4 ani'!$C$6)</f>
        <v/>
      </c>
      <c r="L75" s="251" t="str">
        <f>IF(OR(TOTAL!L75="",TOTAL!L75=0),"",TOTAL!L75/TOTAL!$C$6*'Vîrsta 3-4 ani'!$C$6)</f>
        <v/>
      </c>
      <c r="M75" s="251" t="str">
        <f>IF(OR(TOTAL!M75="",TOTAL!M75=0),"",TOTAL!M75/TOTAL!$C$6*'Vîrsta 3-4 ani'!$C$6)</f>
        <v/>
      </c>
      <c r="N75" s="251">
        <f>IF(OR(TOTAL!N75="",TOTAL!N75=0),"",TOTAL!N75/TOTAL!$C$6*'Vîrsta 3-4 ani'!$C$6)</f>
        <v>0.8039215686274509</v>
      </c>
      <c r="O75" s="251" t="str">
        <f>IF(OR(TOTAL!O75="",TOTAL!O75=0),"",TOTAL!O75/TOTAL!$C$6*'Vîrsta 3-4 ani'!$C$6)</f>
        <v/>
      </c>
      <c r="P75" s="251" t="str">
        <f>IF(OR(TOTAL!P75="",TOTAL!P75=0),"",TOTAL!P75/TOTAL!$C$6*'Vîrsta 3-4 ani'!$C$6)</f>
        <v/>
      </c>
      <c r="Q75" s="251" t="str">
        <f>IF(OR(TOTAL!Q75="",TOTAL!Q75=0),"",TOTAL!Q75/TOTAL!$C$6*'Vîrsta 3-4 ani'!$C$6)</f>
        <v/>
      </c>
      <c r="R75" s="251" t="str">
        <f>IF(OR(TOTAL!R75="",TOTAL!R75=0),"",TOTAL!R75/TOTAL!$C$6*'Vîrsta 3-4 ani'!$C$6)</f>
        <v/>
      </c>
      <c r="S75" s="251" t="str">
        <f>IF(OR(TOTAL!S75="",TOTAL!S75=0),"",TOTAL!S75/TOTAL!$C$6*'Vîrsta 3-4 ani'!$C$6)</f>
        <v/>
      </c>
      <c r="T75" s="251" t="str">
        <f>IF(OR(TOTAL!T75="",TOTAL!T75=0),"",TOTAL!T75/TOTAL!$C$6*'Vîrsta 3-4 ani'!$C$6)</f>
        <v/>
      </c>
      <c r="U75" s="251" t="str">
        <f>IF(OR(TOTAL!U75="",TOTAL!U75=0),"",TOTAL!U75/TOTAL!$C$6*'Vîrsta 3-4 ani'!$C$6)</f>
        <v/>
      </c>
      <c r="V75" s="251" t="str">
        <f>IF(OR(TOTAL!V75="",TOTAL!V75=0),"",TOTAL!V75/TOTAL!$C$6*'Vîrsta 3-4 ani'!$C$6)</f>
        <v/>
      </c>
      <c r="W75" s="251" t="str">
        <f>IF(OR(TOTAL!W75="",TOTAL!W75=0),"",TOTAL!W75/TOTAL!$C$6*'Vîrsta 3-4 ani'!$C$6)</f>
        <v/>
      </c>
      <c r="X75" s="251">
        <f>IF(OR(TOTAL!X75="",TOTAL!X75=0),"",TOTAL!X75/TOTAL!$C$6*'Vîrsta 3-4 ani'!$C$6)</f>
        <v>0.8039215686274509</v>
      </c>
      <c r="Y75" s="251" t="str">
        <f>IF(OR(TOTAL!Y75="",TOTAL!Y75=0),"",TOTAL!Y75/TOTAL!$C$6*'Vîrsta 3-4 ani'!$C$6)</f>
        <v/>
      </c>
      <c r="Z75" s="24">
        <f t="shared" si="43"/>
        <v>2.2745098039215685</v>
      </c>
      <c r="AA75" s="24">
        <f t="shared" si="39"/>
        <v>11.149557862360631</v>
      </c>
      <c r="AB75" s="24">
        <f t="shared" si="40"/>
        <v>7.8046905036524414</v>
      </c>
      <c r="AC75" s="8">
        <v>30</v>
      </c>
      <c r="AD75" s="101">
        <f t="shared" si="44"/>
        <v>1.9511726259131104</v>
      </c>
      <c r="AE75" s="100">
        <v>0.25</v>
      </c>
      <c r="AF75" s="101">
        <f t="shared" si="45"/>
        <v>3.1218762014609765E-2</v>
      </c>
      <c r="AG75" s="100">
        <v>4.0000000000000001E-3</v>
      </c>
      <c r="AH75" s="101">
        <f t="shared" si="46"/>
        <v>0</v>
      </c>
      <c r="AI75" s="100"/>
      <c r="AJ75" s="101">
        <f t="shared" si="47"/>
        <v>13.267973856209149</v>
      </c>
      <c r="AK75" s="125">
        <v>1.7</v>
      </c>
      <c r="AL75" s="171"/>
      <c r="AM75" s="28"/>
      <c r="AN75" s="131"/>
      <c r="AO75" s="172"/>
    </row>
    <row r="76" spans="1:41" s="173" customFormat="1" ht="17" x14ac:dyDescent="0.2">
      <c r="A76" s="311"/>
      <c r="B76" s="58" t="s">
        <v>118</v>
      </c>
      <c r="C76" s="251" t="str">
        <f>IF(OR(TOTAL!C76="",TOTAL!C76=0),"",TOTAL!C76/TOTAL!$C$6*'Vîrsta 3-4 ani'!$C$6)</f>
        <v/>
      </c>
      <c r="D76" s="251" t="str">
        <f>IF(OR(TOTAL!D76="",TOTAL!D76=0),"",TOTAL!D76/TOTAL!$C$6*'Vîrsta 3-4 ani'!$C$6)</f>
        <v/>
      </c>
      <c r="E76" s="251" t="str">
        <f>IF(OR(TOTAL!E76="",TOTAL!E76=0),"",TOTAL!E76/TOTAL!$C$6*'Vîrsta 3-4 ani'!$C$6)</f>
        <v/>
      </c>
      <c r="F76" s="251" t="str">
        <f>IF(OR(TOTAL!F76="",TOTAL!F76=0),"",TOTAL!F76/TOTAL!$C$6*'Vîrsta 3-4 ani'!$C$6)</f>
        <v/>
      </c>
      <c r="G76" s="251" t="str">
        <f>IF(OR(TOTAL!G76="",TOTAL!G76=0),"",TOTAL!G76/TOTAL!$C$6*'Vîrsta 3-4 ani'!$C$6)</f>
        <v/>
      </c>
      <c r="H76" s="251" t="str">
        <f>IF(OR(TOTAL!H76="",TOTAL!H76=0),"",TOTAL!H76/TOTAL!$C$6*'Vîrsta 3-4 ani'!$C$6)</f>
        <v/>
      </c>
      <c r="I76" s="251" t="str">
        <f>IF(OR(TOTAL!I76="",TOTAL!I76=0),"",TOTAL!I76/TOTAL!$C$6*'Vîrsta 3-4 ani'!$C$6)</f>
        <v/>
      </c>
      <c r="J76" s="251" t="str">
        <f>IF(OR(TOTAL!J76="",TOTAL!J76=0),"",TOTAL!J76/TOTAL!$C$6*'Vîrsta 3-4 ani'!$C$6)</f>
        <v/>
      </c>
      <c r="K76" s="251">
        <f>IF(OR(TOTAL!K76="",TOTAL!K76=0),"",TOTAL!K76/TOTAL!$C$6*'Vîrsta 3-4 ani'!$C$6)</f>
        <v>0.88313725490196071</v>
      </c>
      <c r="L76" s="251" t="str">
        <f>IF(OR(TOTAL!L76="",TOTAL!L76=0),"",TOTAL!L76/TOTAL!$C$6*'Vîrsta 3-4 ani'!$C$6)</f>
        <v/>
      </c>
      <c r="M76" s="251" t="str">
        <f>IF(OR(TOTAL!M76="",TOTAL!M76=0),"",TOTAL!M76/TOTAL!$C$6*'Vîrsta 3-4 ani'!$C$6)</f>
        <v/>
      </c>
      <c r="N76" s="251" t="str">
        <f>IF(OR(TOTAL!N76="",TOTAL!N76=0),"",TOTAL!N76/TOTAL!$C$6*'Vîrsta 3-4 ani'!$C$6)</f>
        <v/>
      </c>
      <c r="O76" s="251" t="str">
        <f>IF(OR(TOTAL!O76="",TOTAL!O76=0),"",TOTAL!O76/TOTAL!$C$6*'Vîrsta 3-4 ani'!$C$6)</f>
        <v/>
      </c>
      <c r="P76" s="251">
        <f>IF(OR(TOTAL!P76="",TOTAL!P76=0),"",TOTAL!P76/TOTAL!$C$6*'Vîrsta 3-4 ani'!$C$6)</f>
        <v>1.0282352941176471</v>
      </c>
      <c r="Q76" s="251" t="str">
        <f>IF(OR(TOTAL!Q76="",TOTAL!Q76=0),"",TOTAL!Q76/TOTAL!$C$6*'Vîrsta 3-4 ani'!$C$6)</f>
        <v/>
      </c>
      <c r="R76" s="251" t="str">
        <f>IF(OR(TOTAL!R76="",TOTAL!R76=0),"",TOTAL!R76/TOTAL!$C$6*'Vîrsta 3-4 ani'!$C$6)</f>
        <v/>
      </c>
      <c r="S76" s="251" t="str">
        <f>IF(OR(TOTAL!S76="",TOTAL!S76=0),"",TOTAL!S76/TOTAL!$C$6*'Vîrsta 3-4 ani'!$C$6)</f>
        <v/>
      </c>
      <c r="T76" s="251" t="str">
        <f>IF(OR(TOTAL!T76="",TOTAL!T76=0),"",TOTAL!T76/TOTAL!$C$6*'Vîrsta 3-4 ani'!$C$6)</f>
        <v/>
      </c>
      <c r="U76" s="251" t="str">
        <f>IF(OR(TOTAL!U76="",TOTAL!U76=0),"",TOTAL!U76/TOTAL!$C$6*'Vîrsta 3-4 ani'!$C$6)</f>
        <v/>
      </c>
      <c r="V76" s="251" t="str">
        <f>IF(OR(TOTAL!V76="",TOTAL!V76=0),"",TOTAL!V76/TOTAL!$C$6*'Vîrsta 3-4 ani'!$C$6)</f>
        <v/>
      </c>
      <c r="W76" s="251" t="str">
        <f>IF(OR(TOTAL!W76="",TOTAL!W76=0),"",TOTAL!W76/TOTAL!$C$6*'Vîrsta 3-4 ani'!$C$6)</f>
        <v/>
      </c>
      <c r="X76" s="251" t="str">
        <f>IF(OR(TOTAL!X76="",TOTAL!X76=0),"",TOTAL!X76/TOTAL!$C$6*'Vîrsta 3-4 ani'!$C$6)</f>
        <v/>
      </c>
      <c r="Y76" s="251" t="str">
        <f>IF(OR(TOTAL!Y76="",TOTAL!Y76=0),"",TOTAL!Y76/TOTAL!$C$6*'Vîrsta 3-4 ani'!$C$6)</f>
        <v/>
      </c>
      <c r="Z76" s="24">
        <f t="shared" si="43"/>
        <v>1.9113725490196078</v>
      </c>
      <c r="AA76" s="24">
        <f t="shared" si="39"/>
        <v>9.369473279507881</v>
      </c>
      <c r="AB76" s="24">
        <f t="shared" si="40"/>
        <v>6.5586312956555162</v>
      </c>
      <c r="AC76" s="8">
        <v>30</v>
      </c>
      <c r="AD76" s="101">
        <f t="shared" si="44"/>
        <v>1.1346432141484042</v>
      </c>
      <c r="AE76" s="100">
        <v>0.17299999999999999</v>
      </c>
      <c r="AF76" s="101">
        <f t="shared" si="45"/>
        <v>0.59027681660899645</v>
      </c>
      <c r="AG76" s="100">
        <v>0.09</v>
      </c>
      <c r="AH76" s="101">
        <f t="shared" si="46"/>
        <v>0.1246139946174548</v>
      </c>
      <c r="AI76" s="100">
        <v>1.9E-2</v>
      </c>
      <c r="AJ76" s="101">
        <f t="shared" si="47"/>
        <v>10.624982698961936</v>
      </c>
      <c r="AK76" s="125">
        <v>1.62</v>
      </c>
      <c r="AL76" s="171"/>
      <c r="AM76" s="28"/>
      <c r="AN76" s="131"/>
      <c r="AO76" s="172"/>
    </row>
    <row r="77" spans="1:41" s="31" customFormat="1" ht="17" x14ac:dyDescent="0.2">
      <c r="A77" s="311"/>
      <c r="B77" s="58" t="s">
        <v>67</v>
      </c>
      <c r="C77" s="251" t="str">
        <f>IF(OR(TOTAL!C77="",TOTAL!C77=0),"",TOTAL!C77/TOTAL!$C$6*'Vîrsta 3-4 ani'!$C$6)</f>
        <v/>
      </c>
      <c r="D77" s="251">
        <f>IF(OR(TOTAL!D77="",TOTAL!D77=0),"",TOTAL!D77/TOTAL!$C$6*'Vîrsta 3-4 ani'!$C$6)</f>
        <v>0.8039215686274509</v>
      </c>
      <c r="E77" s="251" t="str">
        <f>IF(OR(TOTAL!E77="",TOTAL!E77=0),"",TOTAL!E77/TOTAL!$C$6*'Vîrsta 3-4 ani'!$C$6)</f>
        <v/>
      </c>
      <c r="F77" s="251" t="str">
        <f>IF(OR(TOTAL!F77="",TOTAL!F77=0),"",TOTAL!F77/TOTAL!$C$6*'Vîrsta 3-4 ani'!$C$6)</f>
        <v/>
      </c>
      <c r="G77" s="251" t="str">
        <f>IF(OR(TOTAL!G77="",TOTAL!G77=0),"",TOTAL!G77/TOTAL!$C$6*'Vîrsta 3-4 ani'!$C$6)</f>
        <v/>
      </c>
      <c r="H77" s="251" t="str">
        <f>IF(OR(TOTAL!H77="",TOTAL!H77=0),"",TOTAL!H77/TOTAL!$C$6*'Vîrsta 3-4 ani'!$C$6)</f>
        <v/>
      </c>
      <c r="I77" s="251" t="str">
        <f>IF(OR(TOTAL!I77="",TOTAL!I77=0),"",TOTAL!I77/TOTAL!$C$6*'Vîrsta 3-4 ani'!$C$6)</f>
        <v/>
      </c>
      <c r="J77" s="251" t="str">
        <f>IF(OR(TOTAL!J77="",TOTAL!J77=0),"",TOTAL!J77/TOTAL!$C$6*'Vîrsta 3-4 ani'!$C$6)</f>
        <v/>
      </c>
      <c r="K77" s="251" t="str">
        <f>IF(OR(TOTAL!K77="",TOTAL!K77=0),"",TOTAL!K77/TOTAL!$C$6*'Vîrsta 3-4 ani'!$C$6)</f>
        <v/>
      </c>
      <c r="L77" s="251" t="str">
        <f>IF(OR(TOTAL!L77="",TOTAL!L77=0),"",TOTAL!L77/TOTAL!$C$6*'Vîrsta 3-4 ani'!$C$6)</f>
        <v/>
      </c>
      <c r="M77" s="251" t="str">
        <f>IF(OR(TOTAL!M77="",TOTAL!M77=0),"",TOTAL!M77/TOTAL!$C$6*'Vîrsta 3-4 ani'!$C$6)</f>
        <v/>
      </c>
      <c r="N77" s="251" t="str">
        <f>IF(OR(TOTAL!N77="",TOTAL!N77=0),"",TOTAL!N77/TOTAL!$C$6*'Vîrsta 3-4 ani'!$C$6)</f>
        <v/>
      </c>
      <c r="O77" s="251" t="str">
        <f>IF(OR(TOTAL!O77="",TOTAL!O77=0),"",TOTAL!O77/TOTAL!$C$6*'Vîrsta 3-4 ani'!$C$6)</f>
        <v/>
      </c>
      <c r="P77" s="251" t="str">
        <f>IF(OR(TOTAL!P77="",TOTAL!P77=0),"",TOTAL!P77/TOTAL!$C$6*'Vîrsta 3-4 ani'!$C$6)</f>
        <v/>
      </c>
      <c r="Q77" s="251" t="str">
        <f>IF(OR(TOTAL!Q77="",TOTAL!Q77=0),"",TOTAL!Q77/TOTAL!$C$6*'Vîrsta 3-4 ani'!$C$6)</f>
        <v/>
      </c>
      <c r="R77" s="251" t="str">
        <f>IF(OR(TOTAL!R77="",TOTAL!R77=0),"",TOTAL!R77/TOTAL!$C$6*'Vîrsta 3-4 ani'!$C$6)</f>
        <v/>
      </c>
      <c r="S77" s="251">
        <f>IF(OR(TOTAL!S77="",TOTAL!S77=0),"",TOTAL!S77/TOTAL!$C$6*'Vîrsta 3-4 ani'!$C$6)</f>
        <v>0.78431372549019607</v>
      </c>
      <c r="T77" s="251" t="str">
        <f>IF(OR(TOTAL!T77="",TOTAL!T77=0),"",TOTAL!T77/TOTAL!$C$6*'Vîrsta 3-4 ani'!$C$6)</f>
        <v/>
      </c>
      <c r="U77" s="251" t="str">
        <f>IF(OR(TOTAL!U77="",TOTAL!U77=0),"",TOTAL!U77/TOTAL!$C$6*'Vîrsta 3-4 ani'!$C$6)</f>
        <v/>
      </c>
      <c r="V77" s="251" t="str">
        <f>IF(OR(TOTAL!V77="",TOTAL!V77=0),"",TOTAL!V77/TOTAL!$C$6*'Vîrsta 3-4 ani'!$C$6)</f>
        <v/>
      </c>
      <c r="W77" s="251" t="str">
        <f>IF(OR(TOTAL!W77="",TOTAL!W77=0),"",TOTAL!W77/TOTAL!$C$6*'Vîrsta 3-4 ani'!$C$6)</f>
        <v/>
      </c>
      <c r="X77" s="251" t="str">
        <f>IF(OR(TOTAL!X77="",TOTAL!X77=0),"",TOTAL!X77/TOTAL!$C$6*'Vîrsta 3-4 ani'!$C$6)</f>
        <v/>
      </c>
      <c r="Y77" s="251" t="str">
        <f>IF(OR(TOTAL!Y77="",TOTAL!Y77=0),"",TOTAL!Y77/TOTAL!$C$6*'Vîrsta 3-4 ani'!$C$6)</f>
        <v/>
      </c>
      <c r="Z77" s="11">
        <f t="shared" si="43"/>
        <v>1.588235294117647</v>
      </c>
      <c r="AA77" s="11">
        <f t="shared" si="39"/>
        <v>7.7854671280276815</v>
      </c>
      <c r="AB77" s="11">
        <f t="shared" si="40"/>
        <v>5.4498269896193765</v>
      </c>
      <c r="AC77" s="7">
        <v>30</v>
      </c>
      <c r="AD77" s="97">
        <f t="shared" si="44"/>
        <v>0.8174740484429065</v>
      </c>
      <c r="AE77" s="100">
        <v>0.15</v>
      </c>
      <c r="AF77" s="101">
        <f t="shared" si="45"/>
        <v>0.29429065743944632</v>
      </c>
      <c r="AG77" s="100">
        <v>5.3999999999999999E-2</v>
      </c>
      <c r="AH77" s="101">
        <f t="shared" si="46"/>
        <v>0</v>
      </c>
      <c r="AI77" s="100"/>
      <c r="AJ77" s="101">
        <f t="shared" si="47"/>
        <v>6.1038062283737027</v>
      </c>
      <c r="AK77" s="125">
        <v>1.1200000000000001</v>
      </c>
      <c r="AL77" s="171"/>
      <c r="AM77" s="29"/>
      <c r="AN77" s="132"/>
      <c r="AO77" s="66"/>
    </row>
    <row r="78" spans="1:41" s="175" customFormat="1" ht="17" x14ac:dyDescent="0.2">
      <c r="A78" s="311"/>
      <c r="B78" s="61" t="s">
        <v>96</v>
      </c>
      <c r="C78" s="252">
        <f>IF(OR(TOTAL!C78="",TOTAL!C78=0),"",TOTAL!C78/TOTAL!$C$6*'Vîrsta 3-4 ani'!$C$6)</f>
        <v>1.3670588235294119</v>
      </c>
      <c r="D78" s="252" t="str">
        <f>IF(OR(TOTAL!D78="",TOTAL!D78=0),"",TOTAL!D78/TOTAL!$C$6*'Vîrsta 3-4 ani'!$C$6)</f>
        <v/>
      </c>
      <c r="E78" s="252" t="str">
        <f>IF(OR(TOTAL!E78="",TOTAL!E78=0),"",TOTAL!E78/TOTAL!$C$6*'Vîrsta 3-4 ani'!$C$6)</f>
        <v/>
      </c>
      <c r="F78" s="252" t="str">
        <f>IF(OR(TOTAL!F78="",TOTAL!F78=0),"",TOTAL!F78/TOTAL!$C$6*'Vîrsta 3-4 ani'!$C$6)</f>
        <v/>
      </c>
      <c r="G78" s="252" t="str">
        <f>IF(OR(TOTAL!G78="",TOTAL!G78=0),"",TOTAL!G78/TOTAL!$C$6*'Vîrsta 3-4 ani'!$C$6)</f>
        <v/>
      </c>
      <c r="H78" s="252">
        <f>IF(OR(TOTAL!H78="",TOTAL!H78=0),"",TOTAL!H78/TOTAL!$C$6*'Vîrsta 3-4 ani'!$C$6)</f>
        <v>0.99294117647058822</v>
      </c>
      <c r="I78" s="252" t="str">
        <f>IF(OR(TOTAL!I78="",TOTAL!I78=0),"",TOTAL!I78/TOTAL!$C$6*'Vîrsta 3-4 ani'!$C$6)</f>
        <v/>
      </c>
      <c r="J78" s="252" t="str">
        <f>IF(OR(TOTAL!J78="",TOTAL!J78=0),"",TOTAL!J78/TOTAL!$C$6*'Vîrsta 3-4 ani'!$C$6)</f>
        <v/>
      </c>
      <c r="K78" s="252" t="str">
        <f>IF(OR(TOTAL!K78="",TOTAL!K78=0),"",TOTAL!K78/TOTAL!$C$6*'Vîrsta 3-4 ani'!$C$6)</f>
        <v/>
      </c>
      <c r="L78" s="252" t="str">
        <f>IF(OR(TOTAL!L78="",TOTAL!L78=0),"",TOTAL!L78/TOTAL!$C$6*'Vîrsta 3-4 ani'!$C$6)</f>
        <v/>
      </c>
      <c r="M78" s="252">
        <f>IF(OR(TOTAL!M78="",TOTAL!M78=0),"",TOTAL!M78/TOTAL!$C$6*'Vîrsta 3-4 ani'!$C$6)</f>
        <v>0.91450980392156866</v>
      </c>
      <c r="N78" s="252" t="str">
        <f>IF(OR(TOTAL!N78="",TOTAL!N78=0),"",TOTAL!N78/TOTAL!$C$6*'Vîrsta 3-4 ani'!$C$6)</f>
        <v/>
      </c>
      <c r="O78" s="252" t="str">
        <f>IF(OR(TOTAL!O78="",TOTAL!O78=0),"",TOTAL!O78/TOTAL!$C$6*'Vîrsta 3-4 ani'!$C$6)</f>
        <v/>
      </c>
      <c r="P78" s="252" t="str">
        <f>IF(OR(TOTAL!P78="",TOTAL!P78=0),"",TOTAL!P78/TOTAL!$C$6*'Vîrsta 3-4 ani'!$C$6)</f>
        <v/>
      </c>
      <c r="Q78" s="252" t="str">
        <f>IF(OR(TOTAL!Q78="",TOTAL!Q78=0),"",TOTAL!Q78/TOTAL!$C$6*'Vîrsta 3-4 ani'!$C$6)</f>
        <v/>
      </c>
      <c r="R78" s="252">
        <f>IF(OR(TOTAL!R78="",TOTAL!R78=0),"",TOTAL!R78/TOTAL!$C$6*'Vîrsta 3-4 ani'!$C$6)</f>
        <v>0.87490196078431359</v>
      </c>
      <c r="S78" s="252" t="str">
        <f>IF(OR(TOTAL!S78="",TOTAL!S78=0),"",TOTAL!S78/TOTAL!$C$6*'Vîrsta 3-4 ani'!$C$6)</f>
        <v/>
      </c>
      <c r="T78" s="252" t="str">
        <f>IF(OR(TOTAL!T78="",TOTAL!T78=0),"",TOTAL!T78/TOTAL!$C$6*'Vîrsta 3-4 ani'!$C$6)</f>
        <v/>
      </c>
      <c r="U78" s="252" t="str">
        <f>IF(OR(TOTAL!U78="",TOTAL!U78=0),"",TOTAL!U78/TOTAL!$C$6*'Vîrsta 3-4 ani'!$C$6)</f>
        <v/>
      </c>
      <c r="V78" s="252" t="str">
        <f>IF(OR(TOTAL!V78="",TOTAL!V78=0),"",TOTAL!V78/TOTAL!$C$6*'Vîrsta 3-4 ani'!$C$6)</f>
        <v/>
      </c>
      <c r="W78" s="252">
        <f>IF(OR(TOTAL!W78="",TOTAL!W78=0),"",TOTAL!W78/TOTAL!$C$6*'Vîrsta 3-4 ani'!$C$6)</f>
        <v>0.91019607843137251</v>
      </c>
      <c r="X78" s="252" t="str">
        <f>IF(OR(TOTAL!X78="",TOTAL!X78=0),"",TOTAL!X78/TOTAL!$C$6*'Vîrsta 3-4 ani'!$C$6)</f>
        <v/>
      </c>
      <c r="Y78" s="252" t="str">
        <f>IF(OR(TOTAL!Y78="",TOTAL!Y78=0),"",TOTAL!Y78/TOTAL!$C$6*'Vîrsta 3-4 ani'!$C$6)</f>
        <v/>
      </c>
      <c r="Z78" s="34">
        <f t="shared" si="43"/>
        <v>5.0596078431372549</v>
      </c>
      <c r="AA78" s="34">
        <f t="shared" si="39"/>
        <v>24.801999231064976</v>
      </c>
      <c r="AB78" s="34">
        <f t="shared" si="40"/>
        <v>15.873279507881584</v>
      </c>
      <c r="AC78" s="8">
        <v>36</v>
      </c>
      <c r="AD78" s="104">
        <f t="shared" si="44"/>
        <v>0.31746559015763171</v>
      </c>
      <c r="AE78" s="105">
        <v>0.02</v>
      </c>
      <c r="AF78" s="104">
        <f t="shared" si="45"/>
        <v>2.3333720876585926</v>
      </c>
      <c r="AG78" s="105">
        <v>0.14699999999999999</v>
      </c>
      <c r="AH78" s="104">
        <f t="shared" si="46"/>
        <v>1.3492287581699347</v>
      </c>
      <c r="AI78" s="105">
        <v>8.5000000000000006E-2</v>
      </c>
      <c r="AJ78" s="104">
        <f t="shared" si="47"/>
        <v>19.047935409457899</v>
      </c>
      <c r="AK78" s="153">
        <v>1.2</v>
      </c>
      <c r="AL78" s="171"/>
      <c r="AM78" s="28"/>
      <c r="AN78" s="131"/>
      <c r="AO78" s="174"/>
    </row>
    <row r="79" spans="1:41" s="31" customFormat="1" ht="17" x14ac:dyDescent="0.2">
      <c r="A79" s="311"/>
      <c r="B79" s="58" t="s">
        <v>68</v>
      </c>
      <c r="C79" s="251" t="str">
        <f>IF(OR(TOTAL!C79="",TOTAL!C79=0),"",TOTAL!C79/TOTAL!$C$6*'Vîrsta 3-4 ani'!$C$6)</f>
        <v/>
      </c>
      <c r="D79" s="251" t="str">
        <f>IF(OR(TOTAL!D79="",TOTAL!D79=0),"",TOTAL!D79/TOTAL!$C$6*'Vîrsta 3-4 ani'!$C$6)</f>
        <v/>
      </c>
      <c r="E79" s="251" t="str">
        <f>IF(OR(TOTAL!E79="",TOTAL!E79=0),"",TOTAL!E79/TOTAL!$C$6*'Vîrsta 3-4 ani'!$C$6)</f>
        <v/>
      </c>
      <c r="F79" s="251" t="str">
        <f>IF(OR(TOTAL!F79="",TOTAL!F79=0),"",TOTAL!F79/TOTAL!$C$6*'Vîrsta 3-4 ani'!$C$6)</f>
        <v/>
      </c>
      <c r="G79" s="251" t="str">
        <f>IF(OR(TOTAL!G79="",TOTAL!G79=0),"",TOTAL!G79/TOTAL!$C$6*'Vîrsta 3-4 ani'!$C$6)</f>
        <v/>
      </c>
      <c r="H79" s="251" t="str">
        <f>IF(OR(TOTAL!H79="",TOTAL!H79=0),"",TOTAL!H79/TOTAL!$C$6*'Vîrsta 3-4 ani'!$C$6)</f>
        <v/>
      </c>
      <c r="I79" s="251" t="str">
        <f>IF(OR(TOTAL!I79="",TOTAL!I79=0),"",TOTAL!I79/TOTAL!$C$6*'Vîrsta 3-4 ani'!$C$6)</f>
        <v/>
      </c>
      <c r="J79" s="251" t="str">
        <f>IF(OR(TOTAL!J79="",TOTAL!J79=0),"",TOTAL!J79/TOTAL!$C$6*'Vîrsta 3-4 ani'!$C$6)</f>
        <v/>
      </c>
      <c r="K79" s="251" t="str">
        <f>IF(OR(TOTAL!K79="",TOTAL!K79=0),"",TOTAL!K79/TOTAL!$C$6*'Vîrsta 3-4 ani'!$C$6)</f>
        <v/>
      </c>
      <c r="L79" s="251" t="str">
        <f>IF(OR(TOTAL!L79="",TOTAL!L79=0),"",TOTAL!L79/TOTAL!$C$6*'Vîrsta 3-4 ani'!$C$6)</f>
        <v/>
      </c>
      <c r="M79" s="251" t="str">
        <f>IF(OR(TOTAL!M79="",TOTAL!M79=0),"",TOTAL!M79/TOTAL!$C$6*'Vîrsta 3-4 ani'!$C$6)</f>
        <v/>
      </c>
      <c r="N79" s="251" t="str">
        <f>IF(OR(TOTAL!N79="",TOTAL!N79=0),"",TOTAL!N79/TOTAL!$C$6*'Vîrsta 3-4 ani'!$C$6)</f>
        <v/>
      </c>
      <c r="O79" s="251" t="str">
        <f>IF(OR(TOTAL!O79="",TOTAL!O79=0),"",TOTAL!O79/TOTAL!$C$6*'Vîrsta 3-4 ani'!$C$6)</f>
        <v/>
      </c>
      <c r="P79" s="251" t="str">
        <f>IF(OR(TOTAL!P79="",TOTAL!P79=0),"",TOTAL!P79/TOTAL!$C$6*'Vîrsta 3-4 ani'!$C$6)</f>
        <v/>
      </c>
      <c r="Q79" s="251" t="str">
        <f>IF(OR(TOTAL!Q79="",TOTAL!Q79=0),"",TOTAL!Q79/TOTAL!$C$6*'Vîrsta 3-4 ani'!$C$6)</f>
        <v/>
      </c>
      <c r="R79" s="251" t="str">
        <f>IF(OR(TOTAL!R79="",TOTAL!R79=0),"",TOTAL!R79/TOTAL!$C$6*'Vîrsta 3-4 ani'!$C$6)</f>
        <v/>
      </c>
      <c r="S79" s="251" t="str">
        <f>IF(OR(TOTAL!S79="",TOTAL!S79=0),"",TOTAL!S79/TOTAL!$C$6*'Vîrsta 3-4 ani'!$C$6)</f>
        <v/>
      </c>
      <c r="T79" s="251" t="str">
        <f>IF(OR(TOTAL!T79="",TOTAL!T79=0),"",TOTAL!T79/TOTAL!$C$6*'Vîrsta 3-4 ani'!$C$6)</f>
        <v/>
      </c>
      <c r="U79" s="251" t="str">
        <f>IF(OR(TOTAL!U79="",TOTAL!U79=0),"",TOTAL!U79/TOTAL!$C$6*'Vîrsta 3-4 ani'!$C$6)</f>
        <v/>
      </c>
      <c r="V79" s="251" t="str">
        <f>IF(OR(TOTAL!V79="",TOTAL!V79=0),"",TOTAL!V79/TOTAL!$C$6*'Vîrsta 3-4 ani'!$C$6)</f>
        <v/>
      </c>
      <c r="W79" s="251" t="str">
        <f>IF(OR(TOTAL!W79="",TOTAL!W79=0),"",TOTAL!W79/TOTAL!$C$6*'Vîrsta 3-4 ani'!$C$6)</f>
        <v/>
      </c>
      <c r="X79" s="251" t="str">
        <f>IF(OR(TOTAL!X79="",TOTAL!X79=0),"",TOTAL!X79/TOTAL!$C$6*'Vîrsta 3-4 ani'!$C$6)</f>
        <v/>
      </c>
      <c r="Y79" s="251" t="str">
        <f>IF(OR(TOTAL!Y79="",TOTAL!Y79=0),"",TOTAL!Y79/TOTAL!$C$6*'Vîrsta 3-4 ani'!$C$6)</f>
        <v/>
      </c>
      <c r="Z79" s="11">
        <f t="shared" si="43"/>
        <v>0</v>
      </c>
      <c r="AA79" s="11">
        <f t="shared" si="39"/>
        <v>0</v>
      </c>
      <c r="AB79" s="11" t="str">
        <f t="shared" si="40"/>
        <v/>
      </c>
      <c r="AC79" s="7">
        <v>30</v>
      </c>
      <c r="AD79" s="97" t="str">
        <f t="shared" si="44"/>
        <v/>
      </c>
      <c r="AE79" s="100">
        <v>0.21</v>
      </c>
      <c r="AF79" s="101" t="str">
        <f t="shared" si="45"/>
        <v/>
      </c>
      <c r="AG79" s="100">
        <v>0.08</v>
      </c>
      <c r="AH79" s="101" t="str">
        <f t="shared" si="46"/>
        <v/>
      </c>
      <c r="AI79" s="100">
        <v>4.0000000000000001E-3</v>
      </c>
      <c r="AJ79" s="101" t="str">
        <f t="shared" si="47"/>
        <v/>
      </c>
      <c r="AK79" s="126">
        <v>1.62</v>
      </c>
      <c r="AL79" s="171"/>
      <c r="AM79" s="29"/>
      <c r="AN79" s="132"/>
      <c r="AO79" s="66"/>
    </row>
    <row r="80" spans="1:41" s="31" customFormat="1" ht="17" x14ac:dyDescent="0.2">
      <c r="A80" s="311"/>
      <c r="B80" s="57" t="s">
        <v>97</v>
      </c>
      <c r="C80" s="245" t="str">
        <f>IF(OR(TOTAL!C80="",TOTAL!C80=0),"",TOTAL!C80/TOTAL!$C$6*'Vîrsta 3-4 ani'!$C$6)</f>
        <v/>
      </c>
      <c r="D80" s="245" t="str">
        <f>IF(OR(TOTAL!D80="",TOTAL!D80=0),"",TOTAL!D80/TOTAL!$C$6*'Vîrsta 3-4 ani'!$C$6)</f>
        <v/>
      </c>
      <c r="E80" s="245" t="str">
        <f>IF(OR(TOTAL!E80="",TOTAL!E80=0),"",TOTAL!E80/TOTAL!$C$6*'Vîrsta 3-4 ani'!$C$6)</f>
        <v/>
      </c>
      <c r="F80" s="245" t="str">
        <f>IF(OR(TOTAL!F80="",TOTAL!F80=0),"",TOTAL!F80/TOTAL!$C$6*'Vîrsta 3-4 ani'!$C$6)</f>
        <v/>
      </c>
      <c r="G80" s="245" t="str">
        <f>IF(OR(TOTAL!G80="",TOTAL!G80=0),"",TOTAL!G80/TOTAL!$C$6*'Vîrsta 3-4 ani'!$C$6)</f>
        <v/>
      </c>
      <c r="H80" s="245" t="str">
        <f>IF(OR(TOTAL!H80="",TOTAL!H80=0),"",TOTAL!H80/TOTAL!$C$6*'Vîrsta 3-4 ani'!$C$6)</f>
        <v/>
      </c>
      <c r="I80" s="245" t="str">
        <f>IF(OR(TOTAL!I80="",TOTAL!I80=0),"",TOTAL!I80/TOTAL!$C$6*'Vîrsta 3-4 ani'!$C$6)</f>
        <v/>
      </c>
      <c r="J80" s="245" t="str">
        <f>IF(OR(TOTAL!J80="",TOTAL!J80=0),"",TOTAL!J80/TOTAL!$C$6*'Vîrsta 3-4 ani'!$C$6)</f>
        <v/>
      </c>
      <c r="K80" s="245" t="str">
        <f>IF(OR(TOTAL!K80="",TOTAL!K80=0),"",TOTAL!K80/TOTAL!$C$6*'Vîrsta 3-4 ani'!$C$6)</f>
        <v/>
      </c>
      <c r="L80" s="245" t="str">
        <f>IF(OR(TOTAL!L80="",TOTAL!L80=0),"",TOTAL!L80/TOTAL!$C$6*'Vîrsta 3-4 ani'!$C$6)</f>
        <v/>
      </c>
      <c r="M80" s="245" t="str">
        <f>IF(OR(TOTAL!M80="",TOTAL!M80=0),"",TOTAL!M80/TOTAL!$C$6*'Vîrsta 3-4 ani'!$C$6)</f>
        <v/>
      </c>
      <c r="N80" s="245" t="str">
        <f>IF(OR(TOTAL!N80="",TOTAL!N80=0),"",TOTAL!N80/TOTAL!$C$6*'Vîrsta 3-4 ani'!$C$6)</f>
        <v/>
      </c>
      <c r="O80" s="245" t="str">
        <f>IF(OR(TOTAL!O80="",TOTAL!O80=0),"",TOTAL!O80/TOTAL!$C$6*'Vîrsta 3-4 ani'!$C$6)</f>
        <v/>
      </c>
      <c r="P80" s="245" t="str">
        <f>IF(OR(TOTAL!P80="",TOTAL!P80=0),"",TOTAL!P80/TOTAL!$C$6*'Vîrsta 3-4 ani'!$C$6)</f>
        <v/>
      </c>
      <c r="Q80" s="245" t="str">
        <f>IF(OR(TOTAL!Q80="",TOTAL!Q80=0),"",TOTAL!Q80/TOTAL!$C$6*'Vîrsta 3-4 ani'!$C$6)</f>
        <v/>
      </c>
      <c r="R80" s="245" t="str">
        <f>IF(OR(TOTAL!R80="",TOTAL!R80=0),"",TOTAL!R80/TOTAL!$C$6*'Vîrsta 3-4 ani'!$C$6)</f>
        <v/>
      </c>
      <c r="S80" s="245" t="str">
        <f>IF(OR(TOTAL!S80="",TOTAL!S80=0),"",TOTAL!S80/TOTAL!$C$6*'Vîrsta 3-4 ani'!$C$6)</f>
        <v/>
      </c>
      <c r="T80" s="245" t="str">
        <f>IF(OR(TOTAL!T80="",TOTAL!T80=0),"",TOTAL!T80/TOTAL!$C$6*'Vîrsta 3-4 ani'!$C$6)</f>
        <v/>
      </c>
      <c r="U80" s="245" t="str">
        <f>IF(OR(TOTAL!U80="",TOTAL!U80=0),"",TOTAL!U80/TOTAL!$C$6*'Vîrsta 3-4 ani'!$C$6)</f>
        <v/>
      </c>
      <c r="V80" s="245" t="str">
        <f>IF(OR(TOTAL!V80="",TOTAL!V80=0),"",TOTAL!V80/TOTAL!$C$6*'Vîrsta 3-4 ani'!$C$6)</f>
        <v/>
      </c>
      <c r="W80" s="245" t="str">
        <f>IF(OR(TOTAL!W80="",TOTAL!W80=0),"",TOTAL!W80/TOTAL!$C$6*'Vîrsta 3-4 ani'!$C$6)</f>
        <v/>
      </c>
      <c r="X80" s="245" t="str">
        <f>IF(OR(TOTAL!X80="",TOTAL!X80=0),"",TOTAL!X80/TOTAL!$C$6*'Vîrsta 3-4 ani'!$C$6)</f>
        <v/>
      </c>
      <c r="Y80" s="245" t="str">
        <f>IF(OR(TOTAL!Y80="",TOTAL!Y80=0),"",TOTAL!Y80/TOTAL!$C$6*'Vîrsta 3-4 ani'!$C$6)</f>
        <v/>
      </c>
      <c r="Z80" s="11">
        <f t="shared" si="43"/>
        <v>0</v>
      </c>
      <c r="AA80" s="11">
        <f t="shared" si="39"/>
        <v>0</v>
      </c>
      <c r="AB80" s="11" t="str">
        <f t="shared" si="40"/>
        <v/>
      </c>
      <c r="AC80" s="7">
        <v>40</v>
      </c>
      <c r="AD80" s="97" t="str">
        <f t="shared" si="44"/>
        <v/>
      </c>
      <c r="AE80" s="100">
        <v>0.20200000000000001</v>
      </c>
      <c r="AF80" s="101" t="str">
        <f t="shared" si="45"/>
        <v/>
      </c>
      <c r="AG80" s="100">
        <v>7.0000000000000007E-2</v>
      </c>
      <c r="AH80" s="101" t="str">
        <f t="shared" si="46"/>
        <v/>
      </c>
      <c r="AI80" s="100">
        <v>0</v>
      </c>
      <c r="AJ80" s="97" t="str">
        <f t="shared" si="47"/>
        <v/>
      </c>
      <c r="AK80" s="126">
        <v>1.5</v>
      </c>
      <c r="AL80" s="171"/>
      <c r="AM80" s="29"/>
      <c r="AN80" s="132"/>
      <c r="AO80" s="66"/>
    </row>
    <row r="81" spans="1:41" s="173" customFormat="1" ht="17" x14ac:dyDescent="0.2">
      <c r="A81" s="311"/>
      <c r="B81" s="60" t="s">
        <v>98</v>
      </c>
      <c r="C81" s="250" t="str">
        <f>IF(OR(TOTAL!C81="",TOTAL!C81=0),"",TOTAL!C81/TOTAL!$C$6*'Vîrsta 3-4 ani'!$C$6)</f>
        <v/>
      </c>
      <c r="D81" s="250" t="str">
        <f>IF(OR(TOTAL!D81="",TOTAL!D81=0),"",TOTAL!D81/TOTAL!$C$6*'Vîrsta 3-4 ani'!$C$6)</f>
        <v/>
      </c>
      <c r="E81" s="250" t="str">
        <f>IF(OR(TOTAL!E81="",TOTAL!E81=0),"",TOTAL!E81/TOTAL!$C$6*'Vîrsta 3-4 ani'!$C$6)</f>
        <v/>
      </c>
      <c r="F81" s="250" t="str">
        <f>IF(OR(TOTAL!F81="",TOTAL!F81=0),"",TOTAL!F81/TOTAL!$C$6*'Vîrsta 3-4 ani'!$C$6)</f>
        <v/>
      </c>
      <c r="G81" s="250" t="str">
        <f>IF(OR(TOTAL!G81="",TOTAL!G81=0),"",TOTAL!G81/TOTAL!$C$6*'Vîrsta 3-4 ani'!$C$6)</f>
        <v/>
      </c>
      <c r="H81" s="250" t="str">
        <f>IF(OR(TOTAL!H81="",TOTAL!H81=0),"",TOTAL!H81/TOTAL!$C$6*'Vîrsta 3-4 ani'!$C$6)</f>
        <v/>
      </c>
      <c r="I81" s="250" t="str">
        <f>IF(OR(TOTAL!I81="",TOTAL!I81=0),"",TOTAL!I81/TOTAL!$C$6*'Vîrsta 3-4 ani'!$C$6)</f>
        <v/>
      </c>
      <c r="J81" s="250" t="str">
        <f>IF(OR(TOTAL!J81="",TOTAL!J81=0),"",TOTAL!J81/TOTAL!$C$6*'Vîrsta 3-4 ani'!$C$6)</f>
        <v/>
      </c>
      <c r="K81" s="250" t="str">
        <f>IF(OR(TOTAL!K81="",TOTAL!K81=0),"",TOTAL!K81/TOTAL!$C$6*'Vîrsta 3-4 ani'!$C$6)</f>
        <v/>
      </c>
      <c r="L81" s="250" t="str">
        <f>IF(OR(TOTAL!L81="",TOTAL!L81=0),"",TOTAL!L81/TOTAL!$C$6*'Vîrsta 3-4 ani'!$C$6)</f>
        <v/>
      </c>
      <c r="M81" s="250" t="str">
        <f>IF(OR(TOTAL!M81="",TOTAL!M81=0),"",TOTAL!M81/TOTAL!$C$6*'Vîrsta 3-4 ani'!$C$6)</f>
        <v/>
      </c>
      <c r="N81" s="250" t="str">
        <f>IF(OR(TOTAL!N81="",TOTAL!N81=0),"",TOTAL!N81/TOTAL!$C$6*'Vîrsta 3-4 ani'!$C$6)</f>
        <v/>
      </c>
      <c r="O81" s="250" t="str">
        <f>IF(OR(TOTAL!O81="",TOTAL!O81=0),"",TOTAL!O81/TOTAL!$C$6*'Vîrsta 3-4 ani'!$C$6)</f>
        <v/>
      </c>
      <c r="P81" s="250" t="str">
        <f>IF(OR(TOTAL!P81="",TOTAL!P81=0),"",TOTAL!P81/TOTAL!$C$6*'Vîrsta 3-4 ani'!$C$6)</f>
        <v/>
      </c>
      <c r="Q81" s="250" t="str">
        <f>IF(OR(TOTAL!Q81="",TOTAL!Q81=0),"",TOTAL!Q81/TOTAL!$C$6*'Vîrsta 3-4 ani'!$C$6)</f>
        <v/>
      </c>
      <c r="R81" s="250" t="str">
        <f>IF(OR(TOTAL!R81="",TOTAL!R81=0),"",TOTAL!R81/TOTAL!$C$6*'Vîrsta 3-4 ani'!$C$6)</f>
        <v/>
      </c>
      <c r="S81" s="250" t="str">
        <f>IF(OR(TOTAL!S81="",TOTAL!S81=0),"",TOTAL!S81/TOTAL!$C$6*'Vîrsta 3-4 ani'!$C$6)</f>
        <v/>
      </c>
      <c r="T81" s="250" t="str">
        <f>IF(OR(TOTAL!T81="",TOTAL!T81=0),"",TOTAL!T81/TOTAL!$C$6*'Vîrsta 3-4 ani'!$C$6)</f>
        <v/>
      </c>
      <c r="U81" s="250" t="str">
        <f>IF(OR(TOTAL!U81="",TOTAL!U81=0),"",TOTAL!U81/TOTAL!$C$6*'Vîrsta 3-4 ani'!$C$6)</f>
        <v/>
      </c>
      <c r="V81" s="250" t="str">
        <f>IF(OR(TOTAL!V81="",TOTAL!V81=0),"",TOTAL!V81/TOTAL!$C$6*'Vîrsta 3-4 ani'!$C$6)</f>
        <v/>
      </c>
      <c r="W81" s="250" t="str">
        <f>IF(OR(TOTAL!W81="",TOTAL!W81=0),"",TOTAL!W81/TOTAL!$C$6*'Vîrsta 3-4 ani'!$C$6)</f>
        <v/>
      </c>
      <c r="X81" s="250" t="str">
        <f>IF(OR(TOTAL!X81="",TOTAL!X81=0),"",TOTAL!X81/TOTAL!$C$6*'Vîrsta 3-4 ani'!$C$6)</f>
        <v/>
      </c>
      <c r="Y81" s="250" t="str">
        <f>IF(OR(TOTAL!Y81="",TOTAL!Y81=0),"",TOTAL!Y81/TOTAL!$C$6*'Vîrsta 3-4 ani'!$C$6)</f>
        <v/>
      </c>
      <c r="Z81" s="24">
        <f t="shared" si="43"/>
        <v>0</v>
      </c>
      <c r="AA81" s="24">
        <f t="shared" si="39"/>
        <v>0</v>
      </c>
      <c r="AB81" s="24" t="str">
        <f t="shared" si="40"/>
        <v/>
      </c>
      <c r="AC81" s="8">
        <v>25</v>
      </c>
      <c r="AD81" s="101" t="str">
        <f t="shared" si="44"/>
        <v/>
      </c>
      <c r="AE81" s="100">
        <v>0.16900000000000001</v>
      </c>
      <c r="AF81" s="101" t="str">
        <f t="shared" si="45"/>
        <v/>
      </c>
      <c r="AG81" s="100">
        <v>4.8000000000000001E-2</v>
      </c>
      <c r="AH81" s="101" t="str">
        <f t="shared" si="46"/>
        <v/>
      </c>
      <c r="AI81" s="100"/>
      <c r="AJ81" s="101" t="str">
        <f t="shared" si="47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7" x14ac:dyDescent="0.2">
      <c r="A82" s="311"/>
      <c r="B82" s="57" t="s">
        <v>99</v>
      </c>
      <c r="C82" s="245" t="str">
        <f>IF(OR(TOTAL!C82="",TOTAL!C82=0),"",TOTAL!C82/TOTAL!$C$6*'Vîrsta 3-4 ani'!$C$6)</f>
        <v/>
      </c>
      <c r="D82" s="245" t="str">
        <f>IF(OR(TOTAL!D82="",TOTAL!D82=0),"",TOTAL!D82/TOTAL!$C$6*'Vîrsta 3-4 ani'!$C$6)</f>
        <v/>
      </c>
      <c r="E82" s="245" t="str">
        <f>IF(OR(TOTAL!E82="",TOTAL!E82=0),"",TOTAL!E82/TOTAL!$C$6*'Vîrsta 3-4 ani'!$C$6)</f>
        <v/>
      </c>
      <c r="F82" s="245" t="str">
        <f>IF(OR(TOTAL!F82="",TOTAL!F82=0),"",TOTAL!F82/TOTAL!$C$6*'Vîrsta 3-4 ani'!$C$6)</f>
        <v/>
      </c>
      <c r="G82" s="245" t="str">
        <f>IF(OR(TOTAL!G82="",TOTAL!G82=0),"",TOTAL!G82/TOTAL!$C$6*'Vîrsta 3-4 ani'!$C$6)</f>
        <v/>
      </c>
      <c r="H82" s="245" t="str">
        <f>IF(OR(TOTAL!H82="",TOTAL!H82=0),"",TOTAL!H82/TOTAL!$C$6*'Vîrsta 3-4 ani'!$C$6)</f>
        <v/>
      </c>
      <c r="I82" s="245" t="str">
        <f>IF(OR(TOTAL!I82="",TOTAL!I82=0),"",TOTAL!I82/TOTAL!$C$6*'Vîrsta 3-4 ani'!$C$6)</f>
        <v/>
      </c>
      <c r="J82" s="245" t="str">
        <f>IF(OR(TOTAL!J82="",TOTAL!J82=0),"",TOTAL!J82/TOTAL!$C$6*'Vîrsta 3-4 ani'!$C$6)</f>
        <v/>
      </c>
      <c r="K82" s="245" t="str">
        <f>IF(OR(TOTAL!K82="",TOTAL!K82=0),"",TOTAL!K82/TOTAL!$C$6*'Vîrsta 3-4 ani'!$C$6)</f>
        <v/>
      </c>
      <c r="L82" s="245" t="str">
        <f>IF(OR(TOTAL!L82="",TOTAL!L82=0),"",TOTAL!L82/TOTAL!$C$6*'Vîrsta 3-4 ani'!$C$6)</f>
        <v/>
      </c>
      <c r="M82" s="245" t="str">
        <f>IF(OR(TOTAL!M82="",TOTAL!M82=0),"",TOTAL!M82/TOTAL!$C$6*'Vîrsta 3-4 ani'!$C$6)</f>
        <v/>
      </c>
      <c r="N82" s="245" t="str">
        <f>IF(OR(TOTAL!N82="",TOTAL!N82=0),"",TOTAL!N82/TOTAL!$C$6*'Vîrsta 3-4 ani'!$C$6)</f>
        <v/>
      </c>
      <c r="O82" s="245" t="str">
        <f>IF(OR(TOTAL!O82="",TOTAL!O82=0),"",TOTAL!O82/TOTAL!$C$6*'Vîrsta 3-4 ani'!$C$6)</f>
        <v/>
      </c>
      <c r="P82" s="245" t="str">
        <f>IF(OR(TOTAL!P82="",TOTAL!P82=0),"",TOTAL!P82/TOTAL!$C$6*'Vîrsta 3-4 ani'!$C$6)</f>
        <v/>
      </c>
      <c r="Q82" s="245" t="str">
        <f>IF(OR(TOTAL!Q82="",TOTAL!Q82=0),"",TOTAL!Q82/TOTAL!$C$6*'Vîrsta 3-4 ani'!$C$6)</f>
        <v/>
      </c>
      <c r="R82" s="245" t="str">
        <f>IF(OR(TOTAL!R82="",TOTAL!R82=0),"",TOTAL!R82/TOTAL!$C$6*'Vîrsta 3-4 ani'!$C$6)</f>
        <v/>
      </c>
      <c r="S82" s="245" t="str">
        <f>IF(OR(TOTAL!S82="",TOTAL!S82=0),"",TOTAL!S82/TOTAL!$C$6*'Vîrsta 3-4 ani'!$C$6)</f>
        <v/>
      </c>
      <c r="T82" s="245" t="str">
        <f>IF(OR(TOTAL!T82="",TOTAL!T82=0),"",TOTAL!T82/TOTAL!$C$6*'Vîrsta 3-4 ani'!$C$6)</f>
        <v/>
      </c>
      <c r="U82" s="245" t="str">
        <f>IF(OR(TOTAL!U82="",TOTAL!U82=0),"",TOTAL!U82/TOTAL!$C$6*'Vîrsta 3-4 ani'!$C$6)</f>
        <v/>
      </c>
      <c r="V82" s="245" t="str">
        <f>IF(OR(TOTAL!V82="",TOTAL!V82=0),"",TOTAL!V82/TOTAL!$C$6*'Vîrsta 3-4 ani'!$C$6)</f>
        <v/>
      </c>
      <c r="W82" s="245" t="str">
        <f>IF(OR(TOTAL!W82="",TOTAL!W82=0),"",TOTAL!W82/TOTAL!$C$6*'Vîrsta 3-4 ani'!$C$6)</f>
        <v/>
      </c>
      <c r="X82" s="245" t="str">
        <f>IF(OR(TOTAL!X82="",TOTAL!X82=0),"",TOTAL!X82/TOTAL!$C$6*'Vîrsta 3-4 ani'!$C$6)</f>
        <v/>
      </c>
      <c r="Y82" s="245" t="str">
        <f>IF(OR(TOTAL!Y82="",TOTAL!Y82=0),"",TOTAL!Y82/TOTAL!$C$6*'Vîrsta 3-4 ani'!$C$6)</f>
        <v/>
      </c>
      <c r="Z82" s="11">
        <f t="shared" si="43"/>
        <v>0</v>
      </c>
      <c r="AA82" s="11">
        <f t="shared" si="39"/>
        <v>0</v>
      </c>
      <c r="AB82" s="11" t="str">
        <f t="shared" si="40"/>
        <v/>
      </c>
      <c r="AC82" s="7">
        <v>25</v>
      </c>
      <c r="AD82" s="97" t="str">
        <f t="shared" si="44"/>
        <v/>
      </c>
      <c r="AE82" s="100">
        <v>0.27</v>
      </c>
      <c r="AF82" s="101" t="str">
        <f t="shared" si="45"/>
        <v/>
      </c>
      <c r="AG82" s="100">
        <v>0.05</v>
      </c>
      <c r="AH82" s="97" t="str">
        <f t="shared" si="46"/>
        <v/>
      </c>
      <c r="AI82" s="98">
        <v>0.05</v>
      </c>
      <c r="AJ82" s="97" t="str">
        <f t="shared" si="47"/>
        <v/>
      </c>
      <c r="AK82" s="126">
        <v>1.75</v>
      </c>
      <c r="AL82" s="171"/>
      <c r="AM82" s="29"/>
      <c r="AN82" s="132"/>
      <c r="AO82" s="66"/>
    </row>
    <row r="83" spans="1:41" s="31" customFormat="1" ht="17" x14ac:dyDescent="0.2">
      <c r="A83" s="312"/>
      <c r="B83" s="57" t="s">
        <v>100</v>
      </c>
      <c r="C83" s="245" t="str">
        <f>IF(OR(TOTAL!C83="",TOTAL!C83=0),"",TOTAL!C83/TOTAL!$C$6*'Vîrsta 3-4 ani'!$C$6)</f>
        <v/>
      </c>
      <c r="D83" s="245" t="str">
        <f>IF(OR(TOTAL!D83="",TOTAL!D83=0),"",TOTAL!D83/TOTAL!$C$6*'Vîrsta 3-4 ani'!$C$6)</f>
        <v/>
      </c>
      <c r="E83" s="245" t="str">
        <f>IF(OR(TOTAL!E83="",TOTAL!E83=0),"",TOTAL!E83/TOTAL!$C$6*'Vîrsta 3-4 ani'!$C$6)</f>
        <v/>
      </c>
      <c r="F83" s="245" t="str">
        <f>IF(OR(TOTAL!F83="",TOTAL!F83=0),"",TOTAL!F83/TOTAL!$C$6*'Vîrsta 3-4 ani'!$C$6)</f>
        <v/>
      </c>
      <c r="G83" s="245" t="str">
        <f>IF(OR(TOTAL!G83="",TOTAL!G83=0),"",TOTAL!G83/TOTAL!$C$6*'Vîrsta 3-4 ani'!$C$6)</f>
        <v/>
      </c>
      <c r="H83" s="245" t="str">
        <f>IF(OR(TOTAL!H83="",TOTAL!H83=0),"",TOTAL!H83/TOTAL!$C$6*'Vîrsta 3-4 ani'!$C$6)</f>
        <v/>
      </c>
      <c r="I83" s="245" t="str">
        <f>IF(OR(TOTAL!I83="",TOTAL!I83=0),"",TOTAL!I83/TOTAL!$C$6*'Vîrsta 3-4 ani'!$C$6)</f>
        <v/>
      </c>
      <c r="J83" s="245" t="str">
        <f>IF(OR(TOTAL!J83="",TOTAL!J83=0),"",TOTAL!J83/TOTAL!$C$6*'Vîrsta 3-4 ani'!$C$6)</f>
        <v/>
      </c>
      <c r="K83" s="245" t="str">
        <f>IF(OR(TOTAL!K83="",TOTAL!K83=0),"",TOTAL!K83/TOTAL!$C$6*'Vîrsta 3-4 ani'!$C$6)</f>
        <v/>
      </c>
      <c r="L83" s="245" t="str">
        <f>IF(OR(TOTAL!L83="",TOTAL!L83=0),"",TOTAL!L83/TOTAL!$C$6*'Vîrsta 3-4 ani'!$C$6)</f>
        <v/>
      </c>
      <c r="M83" s="245" t="str">
        <f>IF(OR(TOTAL!M83="",TOTAL!M83=0),"",TOTAL!M83/TOTAL!$C$6*'Vîrsta 3-4 ani'!$C$6)</f>
        <v/>
      </c>
      <c r="N83" s="245" t="str">
        <f>IF(OR(TOTAL!N83="",TOTAL!N83=0),"",TOTAL!N83/TOTAL!$C$6*'Vîrsta 3-4 ani'!$C$6)</f>
        <v/>
      </c>
      <c r="O83" s="245" t="str">
        <f>IF(OR(TOTAL!O83="",TOTAL!O83=0),"",TOTAL!O83/TOTAL!$C$6*'Vîrsta 3-4 ani'!$C$6)</f>
        <v/>
      </c>
      <c r="P83" s="245" t="str">
        <f>IF(OR(TOTAL!P83="",TOTAL!P83=0),"",TOTAL!P83/TOTAL!$C$6*'Vîrsta 3-4 ani'!$C$6)</f>
        <v/>
      </c>
      <c r="Q83" s="245" t="str">
        <f>IF(OR(TOTAL!Q83="",TOTAL!Q83=0),"",TOTAL!Q83/TOTAL!$C$6*'Vîrsta 3-4 ani'!$C$6)</f>
        <v/>
      </c>
      <c r="R83" s="245" t="str">
        <f>IF(OR(TOTAL!R83="",TOTAL!R83=0),"",TOTAL!R83/TOTAL!$C$6*'Vîrsta 3-4 ani'!$C$6)</f>
        <v/>
      </c>
      <c r="S83" s="245" t="str">
        <f>IF(OR(TOTAL!S83="",TOTAL!S83=0),"",TOTAL!S83/TOTAL!$C$6*'Vîrsta 3-4 ani'!$C$6)</f>
        <v/>
      </c>
      <c r="T83" s="245" t="str">
        <f>IF(OR(TOTAL!T83="",TOTAL!T83=0),"",TOTAL!T83/TOTAL!$C$6*'Vîrsta 3-4 ani'!$C$6)</f>
        <v/>
      </c>
      <c r="U83" s="245" t="str">
        <f>IF(OR(TOTAL!U83="",TOTAL!U83=0),"",TOTAL!U83/TOTAL!$C$6*'Vîrsta 3-4 ani'!$C$6)</f>
        <v/>
      </c>
      <c r="V83" s="245" t="str">
        <f>IF(OR(TOTAL!V83="",TOTAL!V83=0),"",TOTAL!V83/TOTAL!$C$6*'Vîrsta 3-4 ani'!$C$6)</f>
        <v/>
      </c>
      <c r="W83" s="245" t="str">
        <f>IF(OR(TOTAL!W83="",TOTAL!W83=0),"",TOTAL!W83/TOTAL!$C$6*'Vîrsta 3-4 ani'!$C$6)</f>
        <v/>
      </c>
      <c r="X83" s="245" t="str">
        <f>IF(OR(TOTAL!X83="",TOTAL!X83=0),"",TOTAL!X83/TOTAL!$C$6*'Vîrsta 3-4 ani'!$C$6)</f>
        <v/>
      </c>
      <c r="Y83" s="245" t="str">
        <f>IF(OR(TOTAL!Y83="",TOTAL!Y83=0),"",TOTAL!Y83/TOTAL!$C$6*'Vîrsta 3-4 ani'!$C$6)</f>
        <v/>
      </c>
      <c r="Z83" s="11">
        <f t="shared" si="43"/>
        <v>0</v>
      </c>
      <c r="AA83" s="11">
        <f t="shared" si="39"/>
        <v>0</v>
      </c>
      <c r="AB83" s="11" t="str">
        <f t="shared" si="40"/>
        <v/>
      </c>
      <c r="AC83" s="7">
        <v>25</v>
      </c>
      <c r="AD83" s="97" t="str">
        <f t="shared" si="44"/>
        <v/>
      </c>
      <c r="AE83" s="100">
        <v>0.19500000000000001</v>
      </c>
      <c r="AF83" s="101" t="str">
        <f t="shared" si="45"/>
        <v/>
      </c>
      <c r="AG83" s="100">
        <v>5.2999999999999999E-2</v>
      </c>
      <c r="AH83" s="97" t="str">
        <f t="shared" si="46"/>
        <v/>
      </c>
      <c r="AI83" s="98">
        <v>2.1000000000000001E-2</v>
      </c>
      <c r="AJ83" s="97" t="str">
        <f t="shared" si="47"/>
        <v/>
      </c>
      <c r="AK83" s="126">
        <v>1.39</v>
      </c>
      <c r="AL83" s="199"/>
      <c r="AM83" s="30"/>
      <c r="AN83" s="133"/>
      <c r="AO83" s="66"/>
    </row>
    <row r="84" spans="1:41" ht="17" x14ac:dyDescent="0.2">
      <c r="A84" s="72">
        <v>7</v>
      </c>
      <c r="B84" s="19" t="s">
        <v>7</v>
      </c>
      <c r="C84" s="69" t="str">
        <f>IF(OR(TOTAL!C84="",TOTAL!C84=0),"",IF('Vîrsta 1-2 ani'!$C$6&lt;=0,(TOTAL!C84-('Vîrsta 5-7 ani'!$C$6*0.0024))/TOTAL!$C$6*'Vîrsta 3-4 ani'!$C$6,(('Vîrsta 1-2 ani'!C84/'Vîrsta 1-2 ani'!$C$6)+0.0016)*'Vîrsta 3-4 ani'!$C$6))</f>
        <v/>
      </c>
      <c r="D84" s="69" t="str">
        <f>IF(OR(TOTAL!D84="",TOTAL!D84=0),"",IF('Vîrsta 1-2 ani'!$C$6&lt;=0,(TOTAL!D84-('Vîrsta 5-7 ani'!$C$6*0.0024))/TOTAL!$C$6*'Vîrsta 3-4 ani'!$C$6,(('Vîrsta 1-2 ani'!D84/'Vîrsta 1-2 ani'!$C$6)+0.0016)*'Vîrsta 3-4 ani'!$C$6))</f>
        <v/>
      </c>
      <c r="E84" s="69">
        <f>IF(OR(TOTAL!E84="",TOTAL!E84=0),"",IF('Vîrsta 1-2 ani'!$C$6&lt;=0,(TOTAL!E84-('Vîrsta 5-7 ani'!$C$6*0.0024))/TOTAL!$C$6*'Vîrsta 3-4 ani'!$C$6,(('Vîrsta 1-2 ani'!E84/'Vîrsta 1-2 ani'!$C$6)+0.0016)*'Vîrsta 3-4 ani'!$C$6))</f>
        <v>0.96972549019607845</v>
      </c>
      <c r="F84" s="69" t="str">
        <f>IF(OR(TOTAL!F84="",TOTAL!F84=0),"",IF('Vîrsta 1-2 ani'!$C$6&lt;=0,(TOTAL!F84-('Vîrsta 5-7 ani'!$C$6*0.0024))/TOTAL!$C$6*'Vîrsta 3-4 ani'!$C$6,(('Vîrsta 1-2 ani'!F84/'Vîrsta 1-2 ani'!$C$6)+0.0016)*'Vîrsta 3-4 ani'!$C$6))</f>
        <v/>
      </c>
      <c r="G84" s="69">
        <f>IF(OR(TOTAL!G84="",TOTAL!G84=0),"",IF('Vîrsta 1-2 ani'!$C$6&lt;=0,(TOTAL!G84-('Vîrsta 5-7 ani'!$C$6*0.0024))/TOTAL!$C$6*'Vîrsta 3-4 ani'!$C$6,(('Vîrsta 1-2 ani'!G84/'Vîrsta 1-2 ani'!$C$6)+0.0016)*'Vîrsta 3-4 ani'!$C$6))</f>
        <v>0.96972549019607845</v>
      </c>
      <c r="H84" s="69" t="str">
        <f>IF(OR(TOTAL!H84="",TOTAL!H84=0),"",IF('Vîrsta 1-2 ani'!$C$6&lt;=0,(TOTAL!H84-('Vîrsta 5-7 ani'!$C$6*0.0024))/TOTAL!$C$6*'Vîrsta 3-4 ani'!$C$6,(('Vîrsta 1-2 ani'!H84/'Vîrsta 1-2 ani'!$C$6)+0.0016)*'Vîrsta 3-4 ani'!$C$6))</f>
        <v/>
      </c>
      <c r="I84" s="69" t="str">
        <f>IF(OR(TOTAL!I84="",TOTAL!I84=0),"",IF('Vîrsta 1-2 ani'!$C$6&lt;=0,(TOTAL!I84-('Vîrsta 5-7 ani'!$C$6*0.0024))/TOTAL!$C$6*'Vîrsta 3-4 ani'!$C$6,(('Vîrsta 1-2 ani'!I84/'Vîrsta 1-2 ani'!$C$6)+0.0016)*'Vîrsta 3-4 ani'!$C$6))</f>
        <v/>
      </c>
      <c r="J84" s="69">
        <f>IF(OR(TOTAL!J84="",TOTAL!J84=0),"",IF('Vîrsta 1-2 ani'!$C$6&lt;=0,(TOTAL!J84-('Vîrsta 5-7 ani'!$C$6*0.0024))/TOTAL!$C$6*'Vîrsta 3-4 ani'!$C$6,(('Vîrsta 1-2 ani'!J84/'Vîrsta 1-2 ani'!$C$6)+0.0016)*'Vîrsta 3-4 ani'!$C$6))</f>
        <v>0.77364705882352947</v>
      </c>
      <c r="K84" s="69" t="str">
        <f>IF(OR(TOTAL!K84="",TOTAL!K84=0),"",IF('Vîrsta 1-2 ani'!$C$6&lt;=0,(TOTAL!K84-('Vîrsta 5-7 ani'!$C$6*0.0024))/TOTAL!$C$6*'Vîrsta 3-4 ani'!$C$6,(('Vîrsta 1-2 ani'!K84/'Vîrsta 1-2 ani'!$C$6)+0.0016)*'Vîrsta 3-4 ani'!$C$6))</f>
        <v/>
      </c>
      <c r="L84" s="69">
        <f>IF(OR(TOTAL!L84="",TOTAL!L84=0),"",IF('Vîrsta 1-2 ani'!$C$6&lt;=0,(TOTAL!L84-('Vîrsta 5-7 ani'!$C$6*0.0024))/TOTAL!$C$6*'Vîrsta 3-4 ani'!$C$6,(('Vîrsta 1-2 ani'!L84/'Vîrsta 1-2 ani'!$C$6)+0.0016)*'Vîrsta 3-4 ani'!$C$6))</f>
        <v>0.96972549019607845</v>
      </c>
      <c r="M84" s="69" t="str">
        <f>IF(OR(TOTAL!M84="",TOTAL!M84=0),"",IF('Vîrsta 1-2 ani'!$C$6&lt;=0,(TOTAL!M84-('Vîrsta 5-7 ani'!$C$6*0.0024))/TOTAL!$C$6*'Vîrsta 3-4 ani'!$C$6,(('Vîrsta 1-2 ani'!M84/'Vîrsta 1-2 ani'!$C$6)+0.0016)*'Vîrsta 3-4 ani'!$C$6))</f>
        <v/>
      </c>
      <c r="N84" s="69" t="str">
        <f>IF(OR(TOTAL!N84="",TOTAL!N84=0),"",IF('Vîrsta 1-2 ani'!$C$6&lt;=0,(TOTAL!N84-('Vîrsta 5-7 ani'!$C$6*0.0024))/TOTAL!$C$6*'Vîrsta 3-4 ani'!$C$6,(('Vîrsta 1-2 ani'!N84/'Vîrsta 1-2 ani'!$C$6)+0.0016)*'Vîrsta 3-4 ani'!$C$6))</f>
        <v/>
      </c>
      <c r="O84" s="69">
        <f>IF(OR(TOTAL!O84="",TOTAL!O84=0),"",IF('Vîrsta 1-2 ani'!$C$6&lt;=0,(TOTAL!O84-('Vîrsta 5-7 ani'!$C$6*0.0024))/TOTAL!$C$6*'Vîrsta 3-4 ani'!$C$6,(('Vîrsta 1-2 ani'!O84/'Vîrsta 1-2 ani'!$C$6)+0.0016)*'Vîrsta 3-4 ani'!$C$6))</f>
        <v>0.96972549019607845</v>
      </c>
      <c r="P84" s="69" t="str">
        <f>IF(OR(TOTAL!P84="",TOTAL!P84=0),"",IF('Vîrsta 1-2 ani'!$C$6&lt;=0,(TOTAL!P84-('Vîrsta 5-7 ani'!$C$6*0.0024))/TOTAL!$C$6*'Vîrsta 3-4 ani'!$C$6,(('Vîrsta 1-2 ani'!P84/'Vîrsta 1-2 ani'!$C$6)+0.0016)*'Vîrsta 3-4 ani'!$C$6))</f>
        <v/>
      </c>
      <c r="Q84" s="69">
        <f>IF(OR(TOTAL!Q84="",TOTAL!Q84=0),"",IF('Vîrsta 1-2 ani'!$C$6&lt;=0,(TOTAL!Q84-('Vîrsta 5-7 ani'!$C$6*0.0024))/TOTAL!$C$6*'Vîrsta 3-4 ani'!$C$6,(('Vîrsta 1-2 ani'!Q84/'Vîrsta 1-2 ani'!$C$6)+0.0016)*'Vîrsta 3-4 ani'!$C$6))</f>
        <v>0.77364705882352947</v>
      </c>
      <c r="R84" s="69" t="str">
        <f>IF(OR(TOTAL!R84="",TOTAL!R84=0),"",IF('Vîrsta 1-2 ani'!$C$6&lt;=0,(TOTAL!R84-('Vîrsta 5-7 ani'!$C$6*0.0024))/TOTAL!$C$6*'Vîrsta 3-4 ani'!$C$6,(('Vîrsta 1-2 ani'!R84/'Vîrsta 1-2 ani'!$C$6)+0.0016)*'Vîrsta 3-4 ani'!$C$6))</f>
        <v/>
      </c>
      <c r="S84" s="69" t="str">
        <f>IF(OR(TOTAL!S84="",TOTAL!S84=0),"",IF('Vîrsta 1-2 ani'!$C$6&lt;=0,(TOTAL!S84-('Vîrsta 5-7 ani'!$C$6*0.0024))/TOTAL!$C$6*'Vîrsta 3-4 ani'!$C$6,(('Vîrsta 1-2 ani'!S84/'Vîrsta 1-2 ani'!$C$6)+0.0016)*'Vîrsta 3-4 ani'!$C$6))</f>
        <v/>
      </c>
      <c r="T84" s="69">
        <f>IF(OR(TOTAL!T84="",TOTAL!T84=0),"",IF('Vîrsta 1-2 ani'!$C$6&lt;=0,(TOTAL!T84-('Vîrsta 5-7 ani'!$C$6*0.0024))/TOTAL!$C$6*'Vîrsta 3-4 ani'!$C$6,(('Vîrsta 1-2 ani'!T84/'Vîrsta 1-2 ani'!$C$6)+0.0016)*'Vîrsta 3-4 ani'!$C$6))</f>
        <v>0.77364705882352947</v>
      </c>
      <c r="U84" s="69" t="str">
        <f>IF(OR(TOTAL!U84="",TOTAL!U84=0),"",IF('Vîrsta 1-2 ani'!$C$6&lt;=0,(TOTAL!U84-('Vîrsta 5-7 ani'!$C$6*0.0024))/TOTAL!$C$6*'Vîrsta 3-4 ani'!$C$6,(('Vîrsta 1-2 ani'!U84/'Vîrsta 1-2 ani'!$C$6)+0.0016)*'Vîrsta 3-4 ani'!$C$6))</f>
        <v/>
      </c>
      <c r="V84" s="69">
        <f>IF(OR(TOTAL!V84="",TOTAL!V84=0),"",IF('Vîrsta 1-2 ani'!$C$6&lt;=0,(TOTAL!V84-('Vîrsta 5-7 ani'!$C$6*0.0024))/TOTAL!$C$6*'Vîrsta 3-4 ani'!$C$6,(('Vîrsta 1-2 ani'!V84/'Vîrsta 1-2 ani'!$C$6)+0.0016)*'Vîrsta 3-4 ani'!$C$6))</f>
        <v>0.77364705882352947</v>
      </c>
      <c r="W84" s="69" t="str">
        <f>IF(OR(TOTAL!W84="",TOTAL!W84=0),"",IF('Vîrsta 1-2 ani'!$C$6&lt;=0,(TOTAL!W84-('Vîrsta 5-7 ani'!$C$6*0.0024))/TOTAL!$C$6*'Vîrsta 3-4 ani'!$C$6,(('Vîrsta 1-2 ani'!W84/'Vîrsta 1-2 ani'!$C$6)+0.0016)*'Vîrsta 3-4 ani'!$C$6))</f>
        <v/>
      </c>
      <c r="X84" s="69" t="str">
        <f>IF(OR(TOTAL!X84="",TOTAL!X84=0),"",IF('Vîrsta 1-2 ani'!$C$6&lt;=0,(TOTAL!X84-('Vîrsta 5-7 ani'!$C$6*0.0024))/TOTAL!$C$6*'Vîrsta 3-4 ani'!$C$6,(('Vîrsta 1-2 ani'!X84/'Vîrsta 1-2 ani'!$C$6)+0.0016)*'Vîrsta 3-4 ani'!$C$6))</f>
        <v/>
      </c>
      <c r="Y84" s="69" t="str">
        <f>IF(OR(TOTAL!Y84="",TOTAL!Y84=0),"",IF('Vîrsta 1-2 ani'!$C$6&lt;=0,(TOTAL!Y84-('Vîrsta 5-7 ani'!$C$6*0.0024))/TOTAL!$C$6*'Vîrsta 3-4 ani'!$C$6,(('Vîrsta 1-2 ani'!Y84/'Vîrsta 1-2 ani'!$C$6)+0.0016)*'Vîrsta 3-4 ani'!$C$6))</f>
        <v/>
      </c>
      <c r="Z84" s="10">
        <f t="shared" si="43"/>
        <v>6.9734901960784317</v>
      </c>
      <c r="AA84" s="10">
        <f t="shared" si="39"/>
        <v>34.183775470972705</v>
      </c>
      <c r="AB84" s="20">
        <f t="shared" si="40"/>
        <v>20.510265282583624</v>
      </c>
      <c r="AC84" s="4">
        <v>40</v>
      </c>
      <c r="AD84" s="90">
        <f>IFERROR(IF($AB84=0,"",$AB84*AE84),"")</f>
        <v>3.4867450980392163</v>
      </c>
      <c r="AE84" s="91">
        <v>0.17</v>
      </c>
      <c r="AF84" s="90">
        <f t="shared" si="45"/>
        <v>0.34867450980392162</v>
      </c>
      <c r="AG84" s="91">
        <v>1.7000000000000001E-2</v>
      </c>
      <c r="AH84" s="90">
        <f t="shared" si="46"/>
        <v>0</v>
      </c>
      <c r="AI84" s="91">
        <v>0</v>
      </c>
      <c r="AJ84" s="90">
        <f t="shared" si="47"/>
        <v>16.203109573241065</v>
      </c>
      <c r="AK84" s="91">
        <v>0.79</v>
      </c>
      <c r="AL84" s="200">
        <v>17.600000000000001</v>
      </c>
      <c r="AM84" s="129">
        <f t="shared" ref="AM84:AM86" si="48">IFERROR((AB84-AL84),"")</f>
        <v>2.910265282583623</v>
      </c>
      <c r="AN84" s="129">
        <f t="shared" ref="AN84:AN86" si="49">IFERROR((AB84*100/AL84),"")</f>
        <v>116.53559819649784</v>
      </c>
      <c r="AO84" s="18"/>
    </row>
    <row r="85" spans="1:41" ht="17" x14ac:dyDescent="0.2">
      <c r="A85" s="72">
        <v>8</v>
      </c>
      <c r="B85" s="19" t="s">
        <v>5</v>
      </c>
      <c r="C85" s="69">
        <f>IF(OR(TOTAL!C85="",TOTAL!C85=0),"",IF('Vîrsta 1-2 ani'!$C$6&lt;=0,(TOTAL!C85-('Vîrsta 5-7 ani'!$C$6*0.004))/TOTAL!$C$6*'Vîrsta 3-4 ani'!$C$6,(('Vîrsta 1-2 ani'!C85/'Vîrsta 1-2 ani'!$C$6)+0.004)*'Vîrsta 3-4 ani'!$C$6))</f>
        <v>0.19686274509803922</v>
      </c>
      <c r="D85" s="69">
        <f>IF(OR(TOTAL!D85="",TOTAL!D85=0),"",IF('Vîrsta 1-2 ani'!$C$6&lt;=0,(TOTAL!D85-('Vîrsta 5-7 ani'!$C$6*0.004))/TOTAL!$C$6*'Vîrsta 3-4 ani'!$C$6,(('Vîrsta 1-2 ani'!D85/'Vîrsta 1-2 ani'!$C$6)+0.004)*'Vîrsta 3-4 ani'!$C$6))</f>
        <v>0.10274509803921567</v>
      </c>
      <c r="E85" s="69">
        <f>IF(OR(TOTAL!E85="",TOTAL!E85=0),"",IF('Vîrsta 1-2 ani'!$C$6&lt;=0,(TOTAL!E85-('Vîrsta 5-7 ani'!$C$6*0.004))/TOTAL!$C$6*'Vîrsta 3-4 ani'!$C$6,(('Vîrsta 1-2 ani'!E85/'Vîrsta 1-2 ani'!$C$6)+0.004)*'Vîrsta 3-4 ani'!$C$6))</f>
        <v>0.69098039215686291</v>
      </c>
      <c r="F85" s="69">
        <f>IF(OR(TOTAL!F85="",TOTAL!F85=0),"",IF('Vîrsta 1-2 ani'!$C$6&lt;=0,(TOTAL!F85-('Vîrsta 5-7 ani'!$C$6*0.004))/TOTAL!$C$6*'Vîrsta 3-4 ani'!$C$6,(('Vîrsta 1-2 ani'!F85/'Vîrsta 1-2 ani'!$C$6)+0.004)*'Vîrsta 3-4 ani'!$C$6))</f>
        <v>0.46745098039215682</v>
      </c>
      <c r="G85" s="69">
        <f>IF(OR(TOTAL!G85="",TOTAL!G85=0),"",IF('Vîrsta 1-2 ani'!$C$6&lt;=0,(TOTAL!G85-('Vîrsta 5-7 ani'!$C$6*0.004))/TOTAL!$C$6*'Vîrsta 3-4 ani'!$C$6,(('Vîrsta 1-2 ani'!G85/'Vîrsta 1-2 ani'!$C$6)+0.004)*'Vîrsta 3-4 ani'!$C$6))</f>
        <v>0.16156862745098038</v>
      </c>
      <c r="H85" s="69">
        <f>IF(OR(TOTAL!H85="",TOTAL!H85=0),"",IF('Vîrsta 1-2 ani'!$C$6&lt;=0,(TOTAL!H85-('Vîrsta 5-7 ani'!$C$6*0.004))/TOTAL!$C$6*'Vîrsta 3-4 ani'!$C$6,(('Vîrsta 1-2 ani'!H85/'Vîrsta 1-2 ani'!$C$6)+0.004)*'Vîrsta 3-4 ani'!$C$6))</f>
        <v>0.25568627450980386</v>
      </c>
      <c r="I85" s="69">
        <f>IF(OR(TOTAL!I85="",TOTAL!I85=0),"",IF('Vîrsta 1-2 ani'!$C$6&lt;=0,(TOTAL!I85-('Vîrsta 5-7 ani'!$C$6*0.004))/TOTAL!$C$6*'Vîrsta 3-4 ani'!$C$6,(('Vîrsta 1-2 ani'!I85/'Vîrsta 1-2 ani'!$C$6)+0.004)*'Vîrsta 3-4 ani'!$C$6))</f>
        <v>7.9215686274509811E-2</v>
      </c>
      <c r="J85" s="69">
        <f>IF(OR(TOTAL!J85="",TOTAL!J85=0),"",IF('Vîrsta 1-2 ani'!$C$6&lt;=0,(TOTAL!J85-('Vîrsta 5-7 ani'!$C$6*0.004))/TOTAL!$C$6*'Vîrsta 3-4 ani'!$C$6,(('Vîrsta 1-2 ani'!J85/'Vîrsta 1-2 ani'!$C$6)+0.004)*'Vîrsta 3-4 ani'!$C$6))</f>
        <v>0.51450980392156875</v>
      </c>
      <c r="K85" s="69">
        <f>IF(OR(TOTAL!K85="",TOTAL!K85=0),"",IF('Vîrsta 1-2 ani'!$C$6&lt;=0,(TOTAL!K85-('Vîrsta 5-7 ani'!$C$6*0.004))/TOTAL!$C$6*'Vîrsta 3-4 ani'!$C$6,(('Vîrsta 1-2 ani'!K85/'Vîrsta 1-2 ani'!$C$6)+0.004)*'Vîrsta 3-4 ani'!$C$6))</f>
        <v>0.38509803921568619</v>
      </c>
      <c r="L85" s="69">
        <f>IF(OR(TOTAL!L85="",TOTAL!L85=0),"",IF('Vîrsta 1-2 ani'!$C$6&lt;=0,(TOTAL!L85-('Vîrsta 5-7 ani'!$C$6*0.004))/TOTAL!$C$6*'Vîrsta 3-4 ani'!$C$6,(('Vîrsta 1-2 ani'!L85/'Vîrsta 1-2 ani'!$C$6)+0.004)*'Vîrsta 3-4 ani'!$C$6))</f>
        <v>7.9215686274509811E-2</v>
      </c>
      <c r="M85" s="69">
        <f>IF(OR(TOTAL!M85="",TOTAL!M85=0),"",IF('Vîrsta 1-2 ani'!$C$6&lt;=0,(TOTAL!M85-('Vîrsta 5-7 ani'!$C$6*0.004))/TOTAL!$C$6*'Vîrsta 3-4 ani'!$C$6,(('Vîrsta 1-2 ani'!M85/'Vîrsta 1-2 ani'!$C$6)+0.004)*'Vîrsta 3-4 ani'!$C$6))</f>
        <v>0.18509803921568624</v>
      </c>
      <c r="N85" s="69">
        <f>IF(OR(TOTAL!N85="",TOTAL!N85=0),"",IF('Vîrsta 1-2 ani'!$C$6&lt;=0,(TOTAL!N85-('Vîrsta 5-7 ani'!$C$6*0.004))/TOTAL!$C$6*'Vîrsta 3-4 ani'!$C$6,(('Vîrsta 1-2 ani'!N85/'Vîrsta 1-2 ani'!$C$6)+0.004)*'Vîrsta 3-4 ani'!$C$6))</f>
        <v>7.9215686274509811E-2</v>
      </c>
      <c r="O85" s="69">
        <f>IF(OR(TOTAL!O85="",TOTAL!O85=0),"",IF('Vîrsta 1-2 ani'!$C$6&lt;=0,(TOTAL!O85-('Vîrsta 5-7 ani'!$C$6*0.004))/TOTAL!$C$6*'Vîrsta 3-4 ani'!$C$6,(('Vîrsta 1-2 ani'!O85/'Vîrsta 1-2 ani'!$C$6)+0.004)*'Vîrsta 3-4 ani'!$C$6))</f>
        <v>0.52627450980392143</v>
      </c>
      <c r="P85" s="69">
        <f>IF(OR(TOTAL!P85="",TOTAL!P85=0),"",IF('Vîrsta 1-2 ani'!$C$6&lt;=0,(TOTAL!P85-('Vîrsta 5-7 ani'!$C$6*0.004))/TOTAL!$C$6*'Vîrsta 3-4 ani'!$C$6,(('Vîrsta 1-2 ani'!P85/'Vîrsta 1-2 ani'!$C$6)+0.004)*'Vîrsta 3-4 ani'!$C$6))</f>
        <v>0.44392156862745086</v>
      </c>
      <c r="Q85" s="69">
        <f>IF(OR(TOTAL!Q85="",TOTAL!Q85=0),"",IF('Vîrsta 1-2 ani'!$C$6&lt;=0,(TOTAL!Q85-('Vîrsta 5-7 ani'!$C$6*0.004))/TOTAL!$C$6*'Vîrsta 3-4 ani'!$C$6,(('Vîrsta 1-2 ani'!Q85/'Vîrsta 1-2 ani'!$C$6)+0.004)*'Vîrsta 3-4 ani'!$C$6))</f>
        <v>9.0980392156862752E-2</v>
      </c>
      <c r="R85" s="69">
        <f>IF(OR(TOTAL!R85="",TOTAL!R85=0),"",IF('Vîrsta 1-2 ani'!$C$6&lt;=0,(TOTAL!R85-('Vîrsta 5-7 ani'!$C$6*0.004))/TOTAL!$C$6*'Vîrsta 3-4 ani'!$C$6,(('Vîrsta 1-2 ani'!R85/'Vîrsta 1-2 ani'!$C$6)+0.004)*'Vîrsta 3-4 ani'!$C$6))</f>
        <v>0.24392156862745099</v>
      </c>
      <c r="S85" s="69">
        <f>IF(OR(TOTAL!S85="",TOTAL!S85=0),"",IF('Vîrsta 1-2 ani'!$C$6&lt;=0,(TOTAL!S85-('Vîrsta 5-7 ani'!$C$6*0.004))/TOTAL!$C$6*'Vîrsta 3-4 ani'!$C$6,(('Vîrsta 1-2 ani'!S85/'Vîrsta 1-2 ani'!$C$6)+0.004)*'Vîrsta 3-4 ani'!$C$6))</f>
        <v>6.7450980392156856E-2</v>
      </c>
      <c r="T85" s="69">
        <f>IF(OR(TOTAL!T85="",TOTAL!T85=0),"",IF('Vîrsta 1-2 ani'!$C$6&lt;=0,(TOTAL!T85-('Vîrsta 5-7 ani'!$C$6*0.004))/TOTAL!$C$6*'Vîrsta 3-4 ani'!$C$6,(('Vîrsta 1-2 ani'!T85/'Vîrsta 1-2 ani'!$C$6)+0.004)*'Vîrsta 3-4 ani'!$C$6))</f>
        <v>0.51450980392156875</v>
      </c>
      <c r="U85" s="69">
        <f>IF(OR(TOTAL!U85="",TOTAL!U85=0),"",IF('Vîrsta 1-2 ani'!$C$6&lt;=0,(TOTAL!U85-('Vîrsta 5-7 ani'!$C$6*0.004))/TOTAL!$C$6*'Vîrsta 3-4 ani'!$C$6,(('Vîrsta 1-2 ani'!U85/'Vîrsta 1-2 ani'!$C$6)+0.004)*'Vîrsta 3-4 ani'!$C$6))</f>
        <v>0.59686274509803916</v>
      </c>
      <c r="V85" s="69">
        <f>IF(OR(TOTAL!V85="",TOTAL!V85=0),"",IF('Vîrsta 1-2 ani'!$C$6&lt;=0,(TOTAL!V85-('Vîrsta 5-7 ani'!$C$6*0.004))/TOTAL!$C$6*'Vîrsta 3-4 ani'!$C$6,(('Vîrsta 1-2 ani'!V85/'Vîrsta 1-2 ani'!$C$6)+0.004)*'Vîrsta 3-4 ani'!$C$6))</f>
        <v>7.9215686274509811E-2</v>
      </c>
      <c r="W85" s="69">
        <f>IF(OR(TOTAL!W85="",TOTAL!W85=0),"",IF('Vîrsta 1-2 ani'!$C$6&lt;=0,(TOTAL!W85-('Vîrsta 5-7 ani'!$C$6*0.004))/TOTAL!$C$6*'Vîrsta 3-4 ani'!$C$6,(('Vîrsta 1-2 ani'!W85/'Vîrsta 1-2 ani'!$C$6)+0.004)*'Vîrsta 3-4 ani'!$C$6))</f>
        <v>6.7450980392156856E-2</v>
      </c>
      <c r="X85" s="69">
        <f>IF(OR(TOTAL!X85="",TOTAL!X85=0),"",IF('Vîrsta 1-2 ani'!$C$6&lt;=0,(TOTAL!X85-('Vîrsta 5-7 ani'!$C$6*0.004))/TOTAL!$C$6*'Vîrsta 3-4 ani'!$C$6,(('Vîrsta 1-2 ani'!X85/'Vîrsta 1-2 ani'!$C$6)+0.004)*'Vîrsta 3-4 ani'!$C$6))</f>
        <v>9.0980392156862752E-2</v>
      </c>
      <c r="Y85" s="69" t="str">
        <f>IF(OR(TOTAL!Y85="",TOTAL!Y85=0),"",IF('Vîrsta 1-2 ani'!$C$6&lt;=0,(TOTAL!Y85-('Vîrsta 5-7 ani'!$C$6*0.004))/TOTAL!$C$6*'Vîrsta 3-4 ani'!$C$6,(('Vîrsta 1-2 ani'!Y85/'Vîrsta 1-2 ani'!$C$6)+0.004)*'Vîrsta 3-4 ani'!$C$6))</f>
        <v/>
      </c>
      <c r="Z85" s="10">
        <f t="shared" si="43"/>
        <v>5.9192156862745087</v>
      </c>
      <c r="AA85" s="10">
        <f t="shared" si="39"/>
        <v>29.015763168012299</v>
      </c>
      <c r="AB85" s="20">
        <f t="shared" si="40"/>
        <v>25.243713956170701</v>
      </c>
      <c r="AC85" s="4">
        <v>13</v>
      </c>
      <c r="AD85" s="90">
        <f>IFERROR(IF($AB85=0,"",$AB85*AE85),"")</f>
        <v>3.2816828143021914</v>
      </c>
      <c r="AE85" s="91">
        <v>0.13</v>
      </c>
      <c r="AF85" s="90">
        <f t="shared" si="45"/>
        <v>2.5243713956170701</v>
      </c>
      <c r="AG85" s="91">
        <v>0.1</v>
      </c>
      <c r="AH85" s="90">
        <f t="shared" si="46"/>
        <v>0.25243713956170699</v>
      </c>
      <c r="AI85" s="91">
        <v>0.01</v>
      </c>
      <c r="AJ85" s="90">
        <f t="shared" si="47"/>
        <v>36.098510957324102</v>
      </c>
      <c r="AK85" s="91">
        <v>1.43</v>
      </c>
      <c r="AL85" s="193">
        <v>28</v>
      </c>
      <c r="AM85" s="96">
        <f t="shared" si="48"/>
        <v>-2.7562860438292986</v>
      </c>
      <c r="AN85" s="96">
        <f t="shared" si="49"/>
        <v>90.15612127203822</v>
      </c>
      <c r="AO85" s="18"/>
    </row>
    <row r="86" spans="1:41" ht="34" x14ac:dyDescent="0.2">
      <c r="A86" s="310">
        <v>9</v>
      </c>
      <c r="B86" s="67" t="s">
        <v>1</v>
      </c>
      <c r="C86" s="69">
        <f>IF(OR(TOTAL!C86="",TOTAL!C86=0),"",IF('Vîrsta 1-2 ani'!$C$6&lt;=0,(TOTAL!C86-('Vîrsta 5-7 ani'!$C$6*0.0008))/TOTAL!$C$6*'Vîrsta 3-4 ani'!$C$6,(('Vîrsta 1-2 ani'!C86/'Vîrsta 1-2 ani'!$C$6)+0)*'Vîrsta 3-4 ani'!$C$6))</f>
        <v>0.26980392156862743</v>
      </c>
      <c r="D86" s="69">
        <f>IF(OR(TOTAL!D86="",TOTAL!D86=0),"",IF('Vîrsta 1-2 ani'!$C$6&lt;=0,(TOTAL!D86-('Vîrsta 5-7 ani'!$C$6*0.0008))/TOTAL!$C$6*'Vîrsta 3-4 ani'!$C$6,(('Vîrsta 1-2 ani'!D86/'Vîrsta 1-2 ani'!$C$6)+0)*'Vîrsta 3-4 ani'!$C$6))</f>
        <v>0.25803921568627453</v>
      </c>
      <c r="E86" s="69">
        <f>IF(OR(TOTAL!E86="",TOTAL!E86=0),"",IF('Vîrsta 1-2 ani'!$C$6&lt;=0,(TOTAL!E86-('Vîrsta 5-7 ani'!$C$6*0.0008))/TOTAL!$C$6*'Vîrsta 3-4 ani'!$C$6,(('Vîrsta 1-2 ani'!E86/'Vîrsta 1-2 ani'!$C$6)+0)*'Vîrsta 3-4 ani'!$C$6))</f>
        <v>0.12666666666666665</v>
      </c>
      <c r="F86" s="69" t="str">
        <f>IF(OR(TOTAL!F86="",TOTAL!F86=0),"",IF('Vîrsta 1-2 ani'!$C$6&lt;=0,(TOTAL!F86-('Vîrsta 5-7 ani'!$C$6*0.0008))/TOTAL!$C$6*'Vîrsta 3-4 ani'!$C$6,(('Vîrsta 1-2 ani'!F86/'Vîrsta 1-2 ani'!$C$6)+0)*'Vîrsta 3-4 ani'!$C$6))</f>
        <v/>
      </c>
      <c r="G86" s="69" t="str">
        <f>IF(OR(TOTAL!G86="",TOTAL!G86=0),"",IF('Vîrsta 1-2 ani'!$C$6&lt;=0,(TOTAL!G86-('Vîrsta 5-7 ani'!$C$6*0.0008))/TOTAL!$C$6*'Vîrsta 3-4 ani'!$C$6,(('Vîrsta 1-2 ani'!G86/'Vîrsta 1-2 ani'!$C$6)+0)*'Vîrsta 3-4 ani'!$C$6))</f>
        <v/>
      </c>
      <c r="H86" s="69" t="str">
        <f>IF(OR(TOTAL!H86="",TOTAL!H86=0),"",IF('Vîrsta 1-2 ani'!$C$6&lt;=0,(TOTAL!H86-('Vîrsta 5-7 ani'!$C$6*0.0008))/TOTAL!$C$6*'Vîrsta 3-4 ani'!$C$6,(('Vîrsta 1-2 ani'!H86/'Vîrsta 1-2 ani'!$C$6)+0)*'Vîrsta 3-4 ani'!$C$6))</f>
        <v/>
      </c>
      <c r="I86" s="69">
        <f>IF(OR(TOTAL!I86="",TOTAL!I86=0),"",IF('Vîrsta 1-2 ani'!$C$6&lt;=0,(TOTAL!I86-('Vîrsta 5-7 ani'!$C$6*0.0008))/TOTAL!$C$6*'Vîrsta 3-4 ani'!$C$6,(('Vîrsta 1-2 ani'!I86/'Vîrsta 1-2 ani'!$C$6)+0)*'Vîrsta 3-4 ani'!$C$6))</f>
        <v>0.23058823529411765</v>
      </c>
      <c r="J86" s="69">
        <f>IF(OR(TOTAL!J86="",TOTAL!J86=0),"",IF('Vîrsta 1-2 ani'!$C$6&lt;=0,(TOTAL!J86-('Vîrsta 5-7 ani'!$C$6*0.0008))/TOTAL!$C$6*'Vîrsta 3-4 ani'!$C$6,(('Vîrsta 1-2 ani'!J86/'Vîrsta 1-2 ani'!$C$6)+0)*'Vîrsta 3-4 ani'!$C$6))</f>
        <v>0.12666666666666665</v>
      </c>
      <c r="K86" s="69" t="str">
        <f>IF(OR(TOTAL!K86="",TOTAL!K86=0),"",IF('Vîrsta 1-2 ani'!$C$6&lt;=0,(TOTAL!K86-('Vîrsta 5-7 ani'!$C$6*0.0008))/TOTAL!$C$6*'Vîrsta 3-4 ani'!$C$6,(('Vîrsta 1-2 ani'!K86/'Vîrsta 1-2 ani'!$C$6)+0)*'Vîrsta 3-4 ani'!$C$6))</f>
        <v/>
      </c>
      <c r="L86" s="69" t="str">
        <f>IF(OR(TOTAL!L86="",TOTAL!L86=0),"",IF('Vîrsta 1-2 ani'!$C$6&lt;=0,(TOTAL!L86-('Vîrsta 5-7 ani'!$C$6*0.0008))/TOTAL!$C$6*'Vîrsta 3-4 ani'!$C$6,(('Vîrsta 1-2 ani'!L86/'Vîrsta 1-2 ani'!$C$6)+0)*'Vîrsta 3-4 ani'!$C$6))</f>
        <v/>
      </c>
      <c r="M86" s="69">
        <f>IF(OR(TOTAL!M86="",TOTAL!M86=0),"",IF('Vîrsta 1-2 ani'!$C$6&lt;=0,(TOTAL!M86-('Vîrsta 5-7 ani'!$C$6*0.0008))/TOTAL!$C$6*'Vîrsta 3-4 ani'!$C$6,(('Vîrsta 1-2 ani'!M86/'Vîrsta 1-2 ani'!$C$6)+0)*'Vîrsta 3-4 ani'!$C$6))</f>
        <v>0.23450980392156862</v>
      </c>
      <c r="N86" s="69" t="str">
        <f>IF(OR(TOTAL!N86="",TOTAL!N86=0),"",IF('Vîrsta 1-2 ani'!$C$6&lt;=0,(TOTAL!N86-('Vîrsta 5-7 ani'!$C$6*0.0008))/TOTAL!$C$6*'Vîrsta 3-4 ani'!$C$6,(('Vîrsta 1-2 ani'!N86/'Vîrsta 1-2 ani'!$C$6)+0)*'Vîrsta 3-4 ani'!$C$6))</f>
        <v/>
      </c>
      <c r="O86" s="69">
        <f>IF(OR(TOTAL!O86="",TOTAL!O86=0),"",IF('Vîrsta 1-2 ani'!$C$6&lt;=0,(TOTAL!O86-('Vîrsta 5-7 ani'!$C$6*0.0008))/TOTAL!$C$6*'Vîrsta 3-4 ani'!$C$6,(('Vîrsta 1-2 ani'!O86/'Vîrsta 1-2 ani'!$C$6)+0)*'Vîrsta 3-4 ani'!$C$6))</f>
        <v>0.12666666666666665</v>
      </c>
      <c r="P86" s="69" t="str">
        <f>IF(OR(TOTAL!P86="",TOTAL!P86=0),"",IF('Vîrsta 1-2 ani'!$C$6&lt;=0,(TOTAL!P86-('Vîrsta 5-7 ani'!$C$6*0.0008))/TOTAL!$C$6*'Vîrsta 3-4 ani'!$C$6,(('Vîrsta 1-2 ani'!P86/'Vîrsta 1-2 ani'!$C$6)+0)*'Vîrsta 3-4 ani'!$C$6))</f>
        <v/>
      </c>
      <c r="Q86" s="69" t="str">
        <f>IF(OR(TOTAL!Q86="",TOTAL!Q86=0),"",IF('Vîrsta 1-2 ani'!$C$6&lt;=0,(TOTAL!Q86-('Vîrsta 5-7 ani'!$C$6*0.0008))/TOTAL!$C$6*'Vîrsta 3-4 ani'!$C$6,(('Vîrsta 1-2 ani'!Q86/'Vîrsta 1-2 ani'!$C$6)+0)*'Vîrsta 3-4 ani'!$C$6))</f>
        <v/>
      </c>
      <c r="R86" s="69" t="str">
        <f>IF(OR(TOTAL!R86="",TOTAL!R86=0),"",IF('Vîrsta 1-2 ani'!$C$6&lt;=0,(TOTAL!R86-('Vîrsta 5-7 ani'!$C$6*0.0008))/TOTAL!$C$6*'Vîrsta 3-4 ani'!$C$6,(('Vîrsta 1-2 ani'!R86/'Vîrsta 1-2 ani'!$C$6)+0)*'Vîrsta 3-4 ani'!$C$6))</f>
        <v/>
      </c>
      <c r="S86" s="69">
        <f>IF(OR(TOTAL!S86="",TOTAL!S86=0),"",IF('Vîrsta 1-2 ani'!$C$6&lt;=0,(TOTAL!S86-('Vîrsta 5-7 ani'!$C$6*0.0008))/TOTAL!$C$6*'Vîrsta 3-4 ani'!$C$6,(('Vîrsta 1-2 ani'!S86/'Vîrsta 1-2 ani'!$C$6)+0)*'Vîrsta 3-4 ani'!$C$6))</f>
        <v>0.20509803921568626</v>
      </c>
      <c r="T86" s="69">
        <f>IF(OR(TOTAL!T86="",TOTAL!T86=0),"",IF('Vîrsta 1-2 ani'!$C$6&lt;=0,(TOTAL!T86-('Vîrsta 5-7 ani'!$C$6*0.0008))/TOTAL!$C$6*'Vîrsta 3-4 ani'!$C$6,(('Vîrsta 1-2 ani'!T86/'Vîrsta 1-2 ani'!$C$6)+0)*'Vîrsta 3-4 ani'!$C$6))</f>
        <v>0.12666666666666665</v>
      </c>
      <c r="U86" s="69" t="str">
        <f>IF(OR(TOTAL!U86="",TOTAL!U86=0),"",IF('Vîrsta 1-2 ani'!$C$6&lt;=0,(TOTAL!U86-('Vîrsta 5-7 ani'!$C$6*0.0008))/TOTAL!$C$6*'Vîrsta 3-4 ani'!$C$6,(('Vîrsta 1-2 ani'!U86/'Vîrsta 1-2 ani'!$C$6)+0)*'Vîrsta 3-4 ani'!$C$6))</f>
        <v/>
      </c>
      <c r="V86" s="69" t="str">
        <f>IF(OR(TOTAL!V86="",TOTAL!V86=0),"",IF('Vîrsta 1-2 ani'!$C$6&lt;=0,(TOTAL!V86-('Vîrsta 5-7 ani'!$C$6*0.0008))/TOTAL!$C$6*'Vîrsta 3-4 ani'!$C$6,(('Vîrsta 1-2 ani'!V86/'Vîrsta 1-2 ani'!$C$6)+0)*'Vîrsta 3-4 ani'!$C$6))</f>
        <v/>
      </c>
      <c r="W86" s="69" t="str">
        <f>IF(OR(TOTAL!W86="",TOTAL!W86=0),"",IF('Vîrsta 1-2 ani'!$C$6&lt;=0,(TOTAL!W86-('Vîrsta 5-7 ani'!$C$6*0.0008))/TOTAL!$C$6*'Vîrsta 3-4 ani'!$C$6,(('Vîrsta 1-2 ani'!W86/'Vîrsta 1-2 ani'!$C$6)+0)*'Vîrsta 3-4 ani'!$C$6))</f>
        <v/>
      </c>
      <c r="X86" s="69">
        <f>IF(OR(TOTAL!X86="",TOTAL!X86=0),"",IF('Vîrsta 1-2 ani'!$C$6&lt;=0,(TOTAL!X86-('Vîrsta 5-7 ani'!$C$6*0.0008))/TOTAL!$C$6*'Vîrsta 3-4 ani'!$C$6,(('Vîrsta 1-2 ani'!X86/'Vîrsta 1-2 ani'!$C$6)+0)*'Vîrsta 3-4 ani'!$C$6))</f>
        <v>0.21490196078431376</v>
      </c>
      <c r="Y86" s="69" t="str">
        <f>IF(OR(TOTAL!Y86="",TOTAL!Y86=0),"",IF('Vîrsta 1-2 ani'!$C$6&lt;=0,(TOTAL!Y86-('Vîrsta 5-7 ani'!$C$6*0.0008))/TOTAL!$C$6*'Vîrsta 3-4 ani'!$C$6,(('Vîrsta 1-2 ani'!Y86/'Vîrsta 1-2 ani'!$C$6)+0)*'Vîrsta 3-4 ani'!$C$6))</f>
        <v/>
      </c>
      <c r="Z86" s="10">
        <f t="shared" si="43"/>
        <v>1.9196078431372547</v>
      </c>
      <c r="AA86" s="10">
        <f t="shared" si="39"/>
        <v>9.4098423683198753</v>
      </c>
      <c r="AB86" s="10">
        <f t="shared" ref="AB86:AB91" si="50">IFERROR(IF($AA86=0,"",$AA86-AC86*AA86/100),"")</f>
        <v>9.3251537870049965</v>
      </c>
      <c r="AC86" s="4">
        <v>0.9</v>
      </c>
      <c r="AD86" s="90">
        <f>IFERROR(IF($AB86=0,"",$AB86*AE86),"")</f>
        <v>1.4640491445597845</v>
      </c>
      <c r="AE86" s="91">
        <v>0.157</v>
      </c>
      <c r="AF86" s="90">
        <f>IFERROR(IF($AB86=0,"",$AB86*AG86),"")</f>
        <v>0.15852761437908494</v>
      </c>
      <c r="AG86" s="91">
        <v>1.7000000000000001E-2</v>
      </c>
      <c r="AH86" s="90">
        <f>IFERROR(IF($AB86=0,"",$AB86*AI86),"")</f>
        <v>3.7487118223760088</v>
      </c>
      <c r="AI86" s="91">
        <v>0.40200000000000002</v>
      </c>
      <c r="AJ86" s="90">
        <f>IFERROR(IF($AB86=0,"",$AB86*AK86),"")</f>
        <v>21.205399711649363</v>
      </c>
      <c r="AK86" s="91">
        <v>2.274</v>
      </c>
      <c r="AL86" s="197">
        <v>4</v>
      </c>
      <c r="AM86" s="108">
        <f t="shared" si="48"/>
        <v>5.3251537870049965</v>
      </c>
      <c r="AN86" s="108">
        <f t="shared" si="49"/>
        <v>233.12884467512492</v>
      </c>
      <c r="AO86" s="18"/>
    </row>
    <row r="87" spans="1:41" s="31" customFormat="1" ht="17" x14ac:dyDescent="0.2">
      <c r="A87" s="311"/>
      <c r="B87" s="57" t="s">
        <v>25</v>
      </c>
      <c r="C87" s="245">
        <f>IF(OR(TOTAL!C87="",TOTAL!C87=0),"",TOTAL!C87/TOTAL!$C$6*'Vîrsta 3-4 ani'!$C$6)</f>
        <v>0.27450980392156865</v>
      </c>
      <c r="D87" s="245" t="str">
        <f>IF(OR(TOTAL!D87="",TOTAL!D87=0),"",TOTAL!D87/TOTAL!$C$6*'Vîrsta 3-4 ani'!$C$6)</f>
        <v/>
      </c>
      <c r="E87" s="245" t="str">
        <f>IF(OR(TOTAL!E87="",TOTAL!E87=0),"",TOTAL!E87/TOTAL!$C$6*'Vîrsta 3-4 ani'!$C$6)</f>
        <v/>
      </c>
      <c r="F87" s="245" t="str">
        <f>IF(OR(TOTAL!F87="",TOTAL!F87=0),"",TOTAL!F87/TOTAL!$C$6*'Vîrsta 3-4 ani'!$C$6)</f>
        <v/>
      </c>
      <c r="G87" s="245" t="str">
        <f>IF(OR(TOTAL!G87="",TOTAL!G87=0),"",TOTAL!G87/TOTAL!$C$6*'Vîrsta 3-4 ani'!$C$6)</f>
        <v/>
      </c>
      <c r="H87" s="245" t="str">
        <f>IF(OR(TOTAL!H87="",TOTAL!H87=0),"",TOTAL!H87/TOTAL!$C$6*'Vîrsta 3-4 ani'!$C$6)</f>
        <v/>
      </c>
      <c r="I87" s="245" t="str">
        <f>IF(OR(TOTAL!I87="",TOTAL!I87=0),"",TOTAL!I87/TOTAL!$C$6*'Vîrsta 3-4 ani'!$C$6)</f>
        <v/>
      </c>
      <c r="J87" s="245" t="str">
        <f>IF(OR(TOTAL!J87="",TOTAL!J87=0),"",TOTAL!J87/TOTAL!$C$6*'Vîrsta 3-4 ani'!$C$6)</f>
        <v/>
      </c>
      <c r="K87" s="245" t="str">
        <f>IF(OR(TOTAL!K87="",TOTAL!K87=0),"",TOTAL!K87/TOTAL!$C$6*'Vîrsta 3-4 ani'!$C$6)</f>
        <v/>
      </c>
      <c r="L87" s="245" t="str">
        <f>IF(OR(TOTAL!L87="",TOTAL!L87=0),"",TOTAL!L87/TOTAL!$C$6*'Vîrsta 3-4 ani'!$C$6)</f>
        <v/>
      </c>
      <c r="M87" s="245">
        <f>IF(OR(TOTAL!M87="",TOTAL!M87=0),"",TOTAL!M87/TOTAL!$C$6*'Vîrsta 3-4 ani'!$C$6)</f>
        <v>0.23921568627450981</v>
      </c>
      <c r="N87" s="245" t="str">
        <f>IF(OR(TOTAL!N87="",TOTAL!N87=0),"",TOTAL!N87/TOTAL!$C$6*'Vîrsta 3-4 ani'!$C$6)</f>
        <v/>
      </c>
      <c r="O87" s="245" t="str">
        <f>IF(OR(TOTAL!O87="",TOTAL!O87=0),"",TOTAL!O87/TOTAL!$C$6*'Vîrsta 3-4 ani'!$C$6)</f>
        <v/>
      </c>
      <c r="P87" s="245" t="str">
        <f>IF(OR(TOTAL!P87="",TOTAL!P87=0),"",TOTAL!P87/TOTAL!$C$6*'Vîrsta 3-4 ani'!$C$6)</f>
        <v/>
      </c>
      <c r="Q87" s="245" t="str">
        <f>IF(OR(TOTAL!Q87="",TOTAL!Q87=0),"",TOTAL!Q87/TOTAL!$C$6*'Vîrsta 3-4 ani'!$C$6)</f>
        <v/>
      </c>
      <c r="R87" s="245" t="str">
        <f>IF(OR(TOTAL!R87="",TOTAL!R87=0),"",TOTAL!R87/TOTAL!$C$6*'Vîrsta 3-4 ani'!$C$6)</f>
        <v/>
      </c>
      <c r="S87" s="245" t="str">
        <f>IF(OR(TOTAL!S87="",TOTAL!S87=0),"",TOTAL!S87/TOTAL!$C$6*'Vîrsta 3-4 ani'!$C$6)</f>
        <v/>
      </c>
      <c r="T87" s="245" t="str">
        <f>IF(OR(TOTAL!T87="",TOTAL!T87=0),"",TOTAL!T87/TOTAL!$C$6*'Vîrsta 3-4 ani'!$C$6)</f>
        <v/>
      </c>
      <c r="U87" s="245" t="str">
        <f>IF(OR(TOTAL!U87="",TOTAL!U87=0),"",TOTAL!U87/TOTAL!$C$6*'Vîrsta 3-4 ani'!$C$6)</f>
        <v/>
      </c>
      <c r="V87" s="245" t="str">
        <f>IF(OR(TOTAL!V87="",TOTAL!V87=0),"",TOTAL!V87/TOTAL!$C$6*'Vîrsta 3-4 ani'!$C$6)</f>
        <v/>
      </c>
      <c r="W87" s="245" t="str">
        <f>IF(OR(TOTAL!W87="",TOTAL!W87=0),"",TOTAL!W87/TOTAL!$C$6*'Vîrsta 3-4 ani'!$C$6)</f>
        <v/>
      </c>
      <c r="X87" s="245">
        <f>IF(OR(TOTAL!X87="",TOTAL!X87=0),"",TOTAL!X87/TOTAL!$C$6*'Vîrsta 3-4 ani'!$C$6)</f>
        <v>0.2196078431372549</v>
      </c>
      <c r="Y87" s="245" t="str">
        <f>IF(OR(TOTAL!Y87="",TOTAL!Y87=0),"",TOTAL!Y87/TOTAL!$C$6*'Vîrsta 3-4 ani'!$C$6)</f>
        <v/>
      </c>
      <c r="Z87" s="11">
        <f t="shared" ref="Z87:Z92" si="51">SUM(C87:Y87)</f>
        <v>0.73333333333333339</v>
      </c>
      <c r="AA87" s="11">
        <f t="shared" si="39"/>
        <v>3.5947712418300655</v>
      </c>
      <c r="AB87" s="11">
        <f t="shared" si="50"/>
        <v>3.5767973856209152</v>
      </c>
      <c r="AC87" s="7">
        <v>0.5</v>
      </c>
      <c r="AD87" s="97">
        <f>IFERROR(IF($AB87=0,"",$AB87*AE87),"")</f>
        <v>0.82266339869281058</v>
      </c>
      <c r="AE87" s="98">
        <v>0.23</v>
      </c>
      <c r="AF87" s="97">
        <f>IFERROR(IF($AB87=0,"",$AB87*AG87),"")</f>
        <v>3.5767973856209154E-2</v>
      </c>
      <c r="AG87" s="98">
        <v>0.01</v>
      </c>
      <c r="AH87" s="97">
        <f>IFERROR(IF($AB87=0,"",$AB87*AI87),"")</f>
        <v>1.8957026143790852</v>
      </c>
      <c r="AI87" s="98">
        <v>0.53</v>
      </c>
      <c r="AJ87" s="97">
        <f>IFERROR(IF($AB87=0,"",$AB87*AK87),"")</f>
        <v>11.231143790849675</v>
      </c>
      <c r="AK87" s="126">
        <v>3.14</v>
      </c>
      <c r="AL87" s="201"/>
      <c r="AM87" s="148"/>
      <c r="AN87" s="149"/>
      <c r="AO87" s="66"/>
    </row>
    <row r="88" spans="1:41" s="31" customFormat="1" ht="17" x14ac:dyDescent="0.2">
      <c r="A88" s="311"/>
      <c r="B88" s="57" t="s">
        <v>26</v>
      </c>
      <c r="C88" s="245" t="str">
        <f>IF(OR(TOTAL!C88="",TOTAL!C88=0),"",TOTAL!C88/TOTAL!$C$6*'Vîrsta 3-4 ani'!$C$6)</f>
        <v/>
      </c>
      <c r="D88" s="245" t="str">
        <f>IF(OR(TOTAL!D88="",TOTAL!D88=0),"",TOTAL!D88/TOTAL!$C$6*'Vîrsta 3-4 ani'!$C$6)</f>
        <v/>
      </c>
      <c r="E88" s="245" t="str">
        <f>IF(OR(TOTAL!E88="",TOTAL!E88=0),"",TOTAL!E88/TOTAL!$C$6*'Vîrsta 3-4 ani'!$C$6)</f>
        <v/>
      </c>
      <c r="F88" s="245" t="str">
        <f>IF(OR(TOTAL!F88="",TOTAL!F88=0),"",TOTAL!F88/TOTAL!$C$6*'Vîrsta 3-4 ani'!$C$6)</f>
        <v/>
      </c>
      <c r="G88" s="245" t="str">
        <f>IF(OR(TOTAL!G88="",TOTAL!G88=0),"",TOTAL!G88/TOTAL!$C$6*'Vîrsta 3-4 ani'!$C$6)</f>
        <v/>
      </c>
      <c r="H88" s="245" t="str">
        <f>IF(OR(TOTAL!H88="",TOTAL!H88=0),"",TOTAL!H88/TOTAL!$C$6*'Vîrsta 3-4 ani'!$C$6)</f>
        <v/>
      </c>
      <c r="I88" s="245">
        <f>IF(OR(TOTAL!I88="",TOTAL!I88=0),"",TOTAL!I88/TOTAL!$C$6*'Vîrsta 3-4 ani'!$C$6)</f>
        <v>0.23529411764705882</v>
      </c>
      <c r="J88" s="245" t="str">
        <f>IF(OR(TOTAL!J88="",TOTAL!J88=0),"",TOTAL!J88/TOTAL!$C$6*'Vîrsta 3-4 ani'!$C$6)</f>
        <v/>
      </c>
      <c r="K88" s="245" t="str">
        <f>IF(OR(TOTAL!K88="",TOTAL!K88=0),"",TOTAL!K88/TOTAL!$C$6*'Vîrsta 3-4 ani'!$C$6)</f>
        <v/>
      </c>
      <c r="L88" s="245" t="str">
        <f>IF(OR(TOTAL!L88="",TOTAL!L88=0),"",TOTAL!L88/TOTAL!$C$6*'Vîrsta 3-4 ani'!$C$6)</f>
        <v/>
      </c>
      <c r="M88" s="245" t="str">
        <f>IF(OR(TOTAL!M88="",TOTAL!M88=0),"",TOTAL!M88/TOTAL!$C$6*'Vîrsta 3-4 ani'!$C$6)</f>
        <v/>
      </c>
      <c r="N88" s="245" t="str">
        <f>IF(OR(TOTAL!N88="",TOTAL!N88=0),"",TOTAL!N88/TOTAL!$C$6*'Vîrsta 3-4 ani'!$C$6)</f>
        <v/>
      </c>
      <c r="O88" s="245" t="str">
        <f>IF(OR(TOTAL!O88="",TOTAL!O88=0),"",TOTAL!O88/TOTAL!$C$6*'Vîrsta 3-4 ani'!$C$6)</f>
        <v/>
      </c>
      <c r="P88" s="245" t="str">
        <f>IF(OR(TOTAL!P88="",TOTAL!P88=0),"",TOTAL!P88/TOTAL!$C$6*'Vîrsta 3-4 ani'!$C$6)</f>
        <v/>
      </c>
      <c r="Q88" s="245" t="str">
        <f>IF(OR(TOTAL!Q88="",TOTAL!Q88=0),"",TOTAL!Q88/TOTAL!$C$6*'Vîrsta 3-4 ani'!$C$6)</f>
        <v/>
      </c>
      <c r="R88" s="245" t="str">
        <f>IF(OR(TOTAL!R88="",TOTAL!R88=0),"",TOTAL!R88/TOTAL!$C$6*'Vîrsta 3-4 ani'!$C$6)</f>
        <v/>
      </c>
      <c r="S88" s="245">
        <f>IF(OR(TOTAL!S88="",TOTAL!S88=0),"",TOTAL!S88/TOTAL!$C$6*'Vîrsta 3-4 ani'!$C$6)</f>
        <v>0.20980392156862746</v>
      </c>
      <c r="T88" s="245" t="str">
        <f>IF(OR(TOTAL!T88="",TOTAL!T88=0),"",TOTAL!T88/TOTAL!$C$6*'Vîrsta 3-4 ani'!$C$6)</f>
        <v/>
      </c>
      <c r="U88" s="245" t="str">
        <f>IF(OR(TOTAL!U88="",TOTAL!U88=0),"",TOTAL!U88/TOTAL!$C$6*'Vîrsta 3-4 ani'!$C$6)</f>
        <v/>
      </c>
      <c r="V88" s="245" t="str">
        <f>IF(OR(TOTAL!V88="",TOTAL!V88=0),"",TOTAL!V88/TOTAL!$C$6*'Vîrsta 3-4 ani'!$C$6)</f>
        <v/>
      </c>
      <c r="W88" s="245" t="str">
        <f>IF(OR(TOTAL!W88="",TOTAL!W88=0),"",TOTAL!W88/TOTAL!$C$6*'Vîrsta 3-4 ani'!$C$6)</f>
        <v/>
      </c>
      <c r="X88" s="245" t="str">
        <f>IF(OR(TOTAL!X88="",TOTAL!X88=0),"",TOTAL!X88/TOTAL!$C$6*'Vîrsta 3-4 ani'!$C$6)</f>
        <v/>
      </c>
      <c r="Y88" s="245" t="str">
        <f>IF(OR(TOTAL!Y88="",TOTAL!Y88=0),"",TOTAL!Y88/TOTAL!$C$6*'Vîrsta 3-4 ani'!$C$6)</f>
        <v/>
      </c>
      <c r="Z88" s="11">
        <f t="shared" si="51"/>
        <v>0.44509803921568625</v>
      </c>
      <c r="AA88" s="11">
        <f t="shared" si="39"/>
        <v>2.1818531334102267</v>
      </c>
      <c r="AB88" s="11">
        <f t="shared" si="50"/>
        <v>2.1709438677431754</v>
      </c>
      <c r="AC88" s="7">
        <v>0.5</v>
      </c>
      <c r="AD88" s="97">
        <f t="shared" ref="AD88:AD91" si="52">IFERROR(IF($AB88=0,"",$AB88*AE88),"")</f>
        <v>0.4776076509034986</v>
      </c>
      <c r="AE88" s="98">
        <v>0.22</v>
      </c>
      <c r="AF88" s="97">
        <f t="shared" ref="AF88:AF91" si="53">IFERROR(IF($AB88=0,"",$AB88*AG88),"")</f>
        <v>2.1709438677431754E-2</v>
      </c>
      <c r="AG88" s="98">
        <v>0.01</v>
      </c>
      <c r="AH88" s="97">
        <f t="shared" ref="AH88:AH91" si="54">IFERROR(IF($AB88=0,"",$AB88*AI88),"")</f>
        <v>1.1723096885813147</v>
      </c>
      <c r="AI88" s="98">
        <v>0.54</v>
      </c>
      <c r="AJ88" s="97">
        <f t="shared" ref="AJ88:AJ104" si="55">IFERROR(IF($AB88=0,"",$AB88*AK88),"")</f>
        <v>6.5779599192618212</v>
      </c>
      <c r="AK88" s="126">
        <v>3.03</v>
      </c>
      <c r="AL88" s="202"/>
      <c r="AM88" s="80"/>
      <c r="AN88" s="150"/>
      <c r="AO88" s="66"/>
    </row>
    <row r="89" spans="1:41" s="31" customFormat="1" ht="17" x14ac:dyDescent="0.2">
      <c r="A89" s="311"/>
      <c r="B89" s="60" t="s">
        <v>59</v>
      </c>
      <c r="C89" s="245" t="str">
        <f>IF(OR(TOTAL!C89="",TOTAL!C89=0),"",TOTAL!C89/TOTAL!$C$6*'Vîrsta 3-4 ani'!$C$6)</f>
        <v/>
      </c>
      <c r="D89" s="245" t="str">
        <f>IF(OR(TOTAL!D89="",TOTAL!D89=0),"",TOTAL!D89/TOTAL!$C$6*'Vîrsta 3-4 ani'!$C$6)</f>
        <v/>
      </c>
      <c r="E89" s="245" t="str">
        <f>IF(OR(TOTAL!E89="",TOTAL!E89=0),"",TOTAL!E89/TOTAL!$C$6*'Vîrsta 3-4 ani'!$C$6)</f>
        <v/>
      </c>
      <c r="F89" s="245" t="str">
        <f>IF(OR(TOTAL!F89="",TOTAL!F89=0),"",TOTAL!F89/TOTAL!$C$6*'Vîrsta 3-4 ani'!$C$6)</f>
        <v/>
      </c>
      <c r="G89" s="245" t="str">
        <f>IF(OR(TOTAL!G89="",TOTAL!G89=0),"",TOTAL!G89/TOTAL!$C$6*'Vîrsta 3-4 ani'!$C$6)</f>
        <v/>
      </c>
      <c r="H89" s="245" t="str">
        <f>IF(OR(TOTAL!H89="",TOTAL!H89=0),"",TOTAL!H89/TOTAL!$C$6*'Vîrsta 3-4 ani'!$C$6)</f>
        <v/>
      </c>
      <c r="I89" s="245" t="str">
        <f>IF(OR(TOTAL!I89="",TOTAL!I89=0),"",TOTAL!I89/TOTAL!$C$6*'Vîrsta 3-4 ani'!$C$6)</f>
        <v/>
      </c>
      <c r="J89" s="245" t="str">
        <f>IF(OR(TOTAL!J89="",TOTAL!J89=0),"",TOTAL!J89/TOTAL!$C$6*'Vîrsta 3-4 ani'!$C$6)</f>
        <v/>
      </c>
      <c r="K89" s="245" t="str">
        <f>IF(OR(TOTAL!K89="",TOTAL!K89=0),"",TOTAL!K89/TOTAL!$C$6*'Vîrsta 3-4 ani'!$C$6)</f>
        <v/>
      </c>
      <c r="L89" s="245" t="str">
        <f>IF(OR(TOTAL!L89="",TOTAL!L89=0),"",TOTAL!L89/TOTAL!$C$6*'Vîrsta 3-4 ani'!$C$6)</f>
        <v/>
      </c>
      <c r="M89" s="245" t="str">
        <f>IF(OR(TOTAL!M89="",TOTAL!M89=0),"",TOTAL!M89/TOTAL!$C$6*'Vîrsta 3-4 ani'!$C$6)</f>
        <v/>
      </c>
      <c r="N89" s="245" t="str">
        <f>IF(OR(TOTAL!N89="",TOTAL!N89=0),"",TOTAL!N89/TOTAL!$C$6*'Vîrsta 3-4 ani'!$C$6)</f>
        <v/>
      </c>
      <c r="O89" s="245" t="str">
        <f>IF(OR(TOTAL!O89="",TOTAL!O89=0),"",TOTAL!O89/TOTAL!$C$6*'Vîrsta 3-4 ani'!$C$6)</f>
        <v/>
      </c>
      <c r="P89" s="245" t="str">
        <f>IF(OR(TOTAL!P89="",TOTAL!P89=0),"",TOTAL!P89/TOTAL!$C$6*'Vîrsta 3-4 ani'!$C$6)</f>
        <v/>
      </c>
      <c r="Q89" s="245" t="str">
        <f>IF(OR(TOTAL!Q89="",TOTAL!Q89=0),"",TOTAL!Q89/TOTAL!$C$6*'Vîrsta 3-4 ani'!$C$6)</f>
        <v/>
      </c>
      <c r="R89" s="245" t="str">
        <f>IF(OR(TOTAL!R89="",TOTAL!R89=0),"",TOTAL!R89/TOTAL!$C$6*'Vîrsta 3-4 ani'!$C$6)</f>
        <v/>
      </c>
      <c r="S89" s="245" t="str">
        <f>IF(OR(TOTAL!S89="",TOTAL!S89=0),"",TOTAL!S89/TOTAL!$C$6*'Vîrsta 3-4 ani'!$C$6)</f>
        <v/>
      </c>
      <c r="T89" s="245" t="str">
        <f>IF(OR(TOTAL!T89="",TOTAL!T89=0),"",TOTAL!T89/TOTAL!$C$6*'Vîrsta 3-4 ani'!$C$6)</f>
        <v/>
      </c>
      <c r="U89" s="245" t="str">
        <f>IF(OR(TOTAL!U89="",TOTAL!U89=0),"",TOTAL!U89/TOTAL!$C$6*'Vîrsta 3-4 ani'!$C$6)</f>
        <v/>
      </c>
      <c r="V89" s="245" t="str">
        <f>IF(OR(TOTAL!V89="",TOTAL!V89=0),"",TOTAL!V89/TOTAL!$C$6*'Vîrsta 3-4 ani'!$C$6)</f>
        <v/>
      </c>
      <c r="W89" s="245" t="str">
        <f>IF(OR(TOTAL!W89="",TOTAL!W89=0),"",TOTAL!W89/TOTAL!$C$6*'Vîrsta 3-4 ani'!$C$6)</f>
        <v/>
      </c>
      <c r="X89" s="245" t="str">
        <f>IF(OR(TOTAL!X89="",TOTAL!X89=0),"",TOTAL!X89/TOTAL!$C$6*'Vîrsta 3-4 ani'!$C$6)</f>
        <v/>
      </c>
      <c r="Y89" s="245" t="str">
        <f>IF(OR(TOTAL!Y89="",TOTAL!Y89=0),"",TOTAL!Y89/TOTAL!$C$6*'Vîrsta 3-4 ani'!$C$6)</f>
        <v/>
      </c>
      <c r="Z89" s="11">
        <f t="shared" si="51"/>
        <v>0</v>
      </c>
      <c r="AA89" s="11">
        <f t="shared" si="39"/>
        <v>0</v>
      </c>
      <c r="AB89" s="11" t="str">
        <f t="shared" si="50"/>
        <v/>
      </c>
      <c r="AC89" s="7">
        <v>1.3</v>
      </c>
      <c r="AD89" s="97" t="str">
        <f t="shared" si="52"/>
        <v/>
      </c>
      <c r="AE89" s="98">
        <v>0.09</v>
      </c>
      <c r="AF89" s="97" t="str">
        <f t="shared" si="53"/>
        <v/>
      </c>
      <c r="AG89" s="98">
        <v>4.0000000000000001E-3</v>
      </c>
      <c r="AH89" s="97" t="str">
        <f t="shared" si="54"/>
        <v/>
      </c>
      <c r="AI89" s="98">
        <v>0.20100000000000001</v>
      </c>
      <c r="AJ89" s="97" t="str">
        <f t="shared" si="55"/>
        <v/>
      </c>
      <c r="AK89" s="126">
        <v>1.1599999999999999</v>
      </c>
      <c r="AL89" s="202"/>
      <c r="AM89" s="80"/>
      <c r="AN89" s="150"/>
      <c r="AO89" s="66"/>
    </row>
    <row r="90" spans="1:41" s="31" customFormat="1" ht="17" x14ac:dyDescent="0.2">
      <c r="A90" s="311"/>
      <c r="B90" s="60" t="s">
        <v>101</v>
      </c>
      <c r="C90" s="245" t="str">
        <f>IF(OR(TOTAL!C90="",TOTAL!C90=0),"",TOTAL!C90/TOTAL!$C$6*'Vîrsta 3-4 ani'!$C$6)</f>
        <v/>
      </c>
      <c r="D90" s="245" t="str">
        <f>IF(OR(TOTAL!D90="",TOTAL!D90=0),"",TOTAL!D90/TOTAL!$C$6*'Vîrsta 3-4 ani'!$C$6)</f>
        <v/>
      </c>
      <c r="E90" s="245" t="str">
        <f>IF(OR(TOTAL!E90="",TOTAL!E90=0),"",TOTAL!E90/TOTAL!$C$6*'Vîrsta 3-4 ani'!$C$6)</f>
        <v/>
      </c>
      <c r="F90" s="245" t="str">
        <f>IF(OR(TOTAL!F90="",TOTAL!F90=0),"",TOTAL!F90/TOTAL!$C$6*'Vîrsta 3-4 ani'!$C$6)</f>
        <v/>
      </c>
      <c r="G90" s="245" t="str">
        <f>IF(OR(TOTAL!G90="",TOTAL!G90=0),"",TOTAL!G90/TOTAL!$C$6*'Vîrsta 3-4 ani'!$C$6)</f>
        <v/>
      </c>
      <c r="H90" s="245" t="str">
        <f>IF(OR(TOTAL!H90="",TOTAL!H90=0),"",TOTAL!H90/TOTAL!$C$6*'Vîrsta 3-4 ani'!$C$6)</f>
        <v/>
      </c>
      <c r="I90" s="245" t="str">
        <f>IF(OR(TOTAL!I90="",TOTAL!I90=0),"",TOTAL!I90/TOTAL!$C$6*'Vîrsta 3-4 ani'!$C$6)</f>
        <v/>
      </c>
      <c r="J90" s="245" t="str">
        <f>IF(OR(TOTAL!J90="",TOTAL!J90=0),"",TOTAL!J90/TOTAL!$C$6*'Vîrsta 3-4 ani'!$C$6)</f>
        <v/>
      </c>
      <c r="K90" s="245" t="str">
        <f>IF(OR(TOTAL!K90="",TOTAL!K90=0),"",TOTAL!K90/TOTAL!$C$6*'Vîrsta 3-4 ani'!$C$6)</f>
        <v/>
      </c>
      <c r="L90" s="245" t="str">
        <f>IF(OR(TOTAL!L90="",TOTAL!L90=0),"",TOTAL!L90/TOTAL!$C$6*'Vîrsta 3-4 ani'!$C$6)</f>
        <v/>
      </c>
      <c r="M90" s="245" t="str">
        <f>IF(OR(TOTAL!M90="",TOTAL!M90=0),"",TOTAL!M90/TOTAL!$C$6*'Vîrsta 3-4 ani'!$C$6)</f>
        <v/>
      </c>
      <c r="N90" s="245" t="str">
        <f>IF(OR(TOTAL!N90="",TOTAL!N90=0),"",TOTAL!N90/TOTAL!$C$6*'Vîrsta 3-4 ani'!$C$6)</f>
        <v/>
      </c>
      <c r="O90" s="245" t="str">
        <f>IF(OR(TOTAL!O90="",TOTAL!O90=0),"",TOTAL!O90/TOTAL!$C$6*'Vîrsta 3-4 ani'!$C$6)</f>
        <v/>
      </c>
      <c r="P90" s="245" t="str">
        <f>IF(OR(TOTAL!P90="",TOTAL!P90=0),"",TOTAL!P90/TOTAL!$C$6*'Vîrsta 3-4 ani'!$C$6)</f>
        <v/>
      </c>
      <c r="Q90" s="245" t="str">
        <f>IF(OR(TOTAL!Q90="",TOTAL!Q90=0),"",TOTAL!Q90/TOTAL!$C$6*'Vîrsta 3-4 ani'!$C$6)</f>
        <v/>
      </c>
      <c r="R90" s="245" t="str">
        <f>IF(OR(TOTAL!R90="",TOTAL!R90=0),"",TOTAL!R90/TOTAL!$C$6*'Vîrsta 3-4 ani'!$C$6)</f>
        <v/>
      </c>
      <c r="S90" s="245" t="str">
        <f>IF(OR(TOTAL!S90="",TOTAL!S90=0),"",TOTAL!S90/TOTAL!$C$6*'Vîrsta 3-4 ani'!$C$6)</f>
        <v/>
      </c>
      <c r="T90" s="245" t="str">
        <f>IF(OR(TOTAL!T90="",TOTAL!T90=0),"",TOTAL!T90/TOTAL!$C$6*'Vîrsta 3-4 ani'!$C$6)</f>
        <v/>
      </c>
      <c r="U90" s="245" t="str">
        <f>IF(OR(TOTAL!U90="",TOTAL!U90=0),"",TOTAL!U90/TOTAL!$C$6*'Vîrsta 3-4 ani'!$C$6)</f>
        <v/>
      </c>
      <c r="V90" s="245" t="str">
        <f>IF(OR(TOTAL!V90="",TOTAL!V90=0),"",TOTAL!V90/TOTAL!$C$6*'Vîrsta 3-4 ani'!$C$6)</f>
        <v/>
      </c>
      <c r="W90" s="245" t="str">
        <f>IF(OR(TOTAL!W90="",TOTAL!W90=0),"",TOTAL!W90/TOTAL!$C$6*'Vîrsta 3-4 ani'!$C$6)</f>
        <v/>
      </c>
      <c r="X90" s="245" t="str">
        <f>IF(OR(TOTAL!X90="",TOTAL!X90=0),"",TOTAL!X90/TOTAL!$C$6*'Vîrsta 3-4 ani'!$C$6)</f>
        <v/>
      </c>
      <c r="Y90" s="245" t="str">
        <f>IF(OR(TOTAL!Y90="",TOTAL!Y90=0),"",TOTAL!Y90/TOTAL!$C$6*'Vîrsta 3-4 ani'!$C$6)</f>
        <v/>
      </c>
      <c r="Z90" s="11">
        <f t="shared" si="51"/>
        <v>0</v>
      </c>
      <c r="AA90" s="11">
        <f t="shared" si="39"/>
        <v>0</v>
      </c>
      <c r="AB90" s="11" t="str">
        <f t="shared" si="50"/>
        <v/>
      </c>
      <c r="AC90" s="7">
        <v>1.3</v>
      </c>
      <c r="AD90" s="97" t="str">
        <f t="shared" si="52"/>
        <v/>
      </c>
      <c r="AE90" s="98">
        <v>0.193</v>
      </c>
      <c r="AF90" s="97" t="str">
        <f t="shared" si="53"/>
        <v/>
      </c>
      <c r="AG90" s="98">
        <v>6.0400000000000002E-2</v>
      </c>
      <c r="AH90" s="97" t="str">
        <f t="shared" si="54"/>
        <v/>
      </c>
      <c r="AI90" s="98">
        <v>0.60650000000000004</v>
      </c>
      <c r="AJ90" s="97" t="str">
        <f t="shared" si="55"/>
        <v/>
      </c>
      <c r="AK90" s="126">
        <v>3.64</v>
      </c>
      <c r="AL90" s="202"/>
      <c r="AM90" s="80"/>
      <c r="AN90" s="150"/>
      <c r="AO90" s="66"/>
    </row>
    <row r="91" spans="1:41" s="31" customFormat="1" ht="17" x14ac:dyDescent="0.2">
      <c r="A91" s="312"/>
      <c r="B91" s="61" t="s">
        <v>46</v>
      </c>
      <c r="C91" s="245" t="str">
        <f>IF(OR(TOTAL!C91="",TOTAL!C91=0),"",TOTAL!C91/TOTAL!$C$6*'Vîrsta 3-4 ani'!$C$6)</f>
        <v/>
      </c>
      <c r="D91" s="245">
        <f>IF(OR(TOTAL!D91="",TOTAL!D91=0),"",TOTAL!D91/TOTAL!$C$6*'Vîrsta 3-4 ani'!$C$6)</f>
        <v>0.2627450980392157</v>
      </c>
      <c r="E91" s="245">
        <f>IF(OR(TOTAL!E91="",TOTAL!E91=0),"",TOTAL!E91/TOTAL!$C$6*'Vîrsta 3-4 ani'!$C$6)</f>
        <v>0.13137254901960785</v>
      </c>
      <c r="F91" s="245" t="str">
        <f>IF(OR(TOTAL!F91="",TOTAL!F91=0),"",TOTAL!F91/TOTAL!$C$6*'Vîrsta 3-4 ani'!$C$6)</f>
        <v/>
      </c>
      <c r="G91" s="245" t="str">
        <f>IF(OR(TOTAL!G91="",TOTAL!G91=0),"",TOTAL!G91/TOTAL!$C$6*'Vîrsta 3-4 ani'!$C$6)</f>
        <v/>
      </c>
      <c r="H91" s="245" t="str">
        <f>IF(OR(TOTAL!H91="",TOTAL!H91=0),"",TOTAL!H91/TOTAL!$C$6*'Vîrsta 3-4 ani'!$C$6)</f>
        <v/>
      </c>
      <c r="I91" s="245" t="str">
        <f>IF(OR(TOTAL!I91="",TOTAL!I91=0),"",TOTAL!I91/TOTAL!$C$6*'Vîrsta 3-4 ani'!$C$6)</f>
        <v/>
      </c>
      <c r="J91" s="245">
        <f>IF(OR(TOTAL!J91="",TOTAL!J91=0),"",TOTAL!J91/TOTAL!$C$6*'Vîrsta 3-4 ani'!$C$6)</f>
        <v>0.13137254901960785</v>
      </c>
      <c r="K91" s="245" t="str">
        <f>IF(OR(TOTAL!K91="",TOTAL!K91=0),"",TOTAL!K91/TOTAL!$C$6*'Vîrsta 3-4 ani'!$C$6)</f>
        <v/>
      </c>
      <c r="L91" s="245" t="str">
        <f>IF(OR(TOTAL!L91="",TOTAL!L91=0),"",TOTAL!L91/TOTAL!$C$6*'Vîrsta 3-4 ani'!$C$6)</f>
        <v/>
      </c>
      <c r="M91" s="245" t="str">
        <f>IF(OR(TOTAL!M91="",TOTAL!M91=0),"",TOTAL!M91/TOTAL!$C$6*'Vîrsta 3-4 ani'!$C$6)</f>
        <v/>
      </c>
      <c r="N91" s="245" t="str">
        <f>IF(OR(TOTAL!N91="",TOTAL!N91=0),"",TOTAL!N91/TOTAL!$C$6*'Vîrsta 3-4 ani'!$C$6)</f>
        <v/>
      </c>
      <c r="O91" s="245">
        <f>IF(OR(TOTAL!O91="",TOTAL!O91=0),"",TOTAL!O91/TOTAL!$C$6*'Vîrsta 3-4 ani'!$C$6)</f>
        <v>0.13137254901960785</v>
      </c>
      <c r="P91" s="245" t="str">
        <f>IF(OR(TOTAL!P91="",TOTAL!P91=0),"",TOTAL!P91/TOTAL!$C$6*'Vîrsta 3-4 ani'!$C$6)</f>
        <v/>
      </c>
      <c r="Q91" s="245" t="str">
        <f>IF(OR(TOTAL!Q91="",TOTAL!Q91=0),"",TOTAL!Q91/TOTAL!$C$6*'Vîrsta 3-4 ani'!$C$6)</f>
        <v/>
      </c>
      <c r="R91" s="245" t="str">
        <f>IF(OR(TOTAL!R91="",TOTAL!R91=0),"",TOTAL!R91/TOTAL!$C$6*'Vîrsta 3-4 ani'!$C$6)</f>
        <v/>
      </c>
      <c r="S91" s="245" t="str">
        <f>IF(OR(TOTAL!S91="",TOTAL!S91=0),"",TOTAL!S91/TOTAL!$C$6*'Vîrsta 3-4 ani'!$C$6)</f>
        <v/>
      </c>
      <c r="T91" s="245">
        <f>IF(OR(TOTAL!T91="",TOTAL!T91=0),"",TOTAL!T91/TOTAL!$C$6*'Vîrsta 3-4 ani'!$C$6)</f>
        <v>0.13137254901960785</v>
      </c>
      <c r="U91" s="245" t="str">
        <f>IF(OR(TOTAL!U91="",TOTAL!U91=0),"",TOTAL!U91/TOTAL!$C$6*'Vîrsta 3-4 ani'!$C$6)</f>
        <v/>
      </c>
      <c r="V91" s="245" t="str">
        <f>IF(OR(TOTAL!V91="",TOTAL!V91=0),"",TOTAL!V91/TOTAL!$C$6*'Vîrsta 3-4 ani'!$C$6)</f>
        <v/>
      </c>
      <c r="W91" s="245" t="str">
        <f>IF(OR(TOTAL!W91="",TOTAL!W91=0),"",TOTAL!W91/TOTAL!$C$6*'Vîrsta 3-4 ani'!$C$6)</f>
        <v/>
      </c>
      <c r="X91" s="245" t="str">
        <f>IF(OR(TOTAL!X91="",TOTAL!X91=0),"",TOTAL!X91/TOTAL!$C$6*'Vîrsta 3-4 ani'!$C$6)</f>
        <v/>
      </c>
      <c r="Y91" s="245" t="str">
        <f>IF(OR(TOTAL!Y91="",TOTAL!Y91=0),"",TOTAL!Y91/TOTAL!$C$6*'Vîrsta 3-4 ani'!$C$6)</f>
        <v/>
      </c>
      <c r="Z91" s="11">
        <f t="shared" si="51"/>
        <v>0.78823529411764703</v>
      </c>
      <c r="AA91" s="11">
        <f t="shared" si="39"/>
        <v>3.8638985005767013</v>
      </c>
      <c r="AB91" s="11">
        <f t="shared" si="50"/>
        <v>3.8638985005767013</v>
      </c>
      <c r="AC91" s="7"/>
      <c r="AD91" s="97">
        <f t="shared" si="52"/>
        <v>0.19319492502883506</v>
      </c>
      <c r="AE91" s="98">
        <v>0.05</v>
      </c>
      <c r="AF91" s="97">
        <f t="shared" si="53"/>
        <v>7.7277970011534027E-3</v>
      </c>
      <c r="AG91" s="98">
        <v>2E-3</v>
      </c>
      <c r="AH91" s="97">
        <f t="shared" si="54"/>
        <v>0.50230680507497116</v>
      </c>
      <c r="AI91" s="98">
        <v>0.13</v>
      </c>
      <c r="AJ91" s="97">
        <f t="shared" si="55"/>
        <v>1.5455594002306805</v>
      </c>
      <c r="AK91" s="126">
        <v>0.4</v>
      </c>
      <c r="AL91" s="203"/>
      <c r="AM91" s="151"/>
      <c r="AN91" s="152"/>
      <c r="AO91" s="66"/>
    </row>
    <row r="92" spans="1:41" ht="34" x14ac:dyDescent="0.2">
      <c r="A92" s="238">
        <v>10</v>
      </c>
      <c r="B92" s="68" t="s">
        <v>11</v>
      </c>
      <c r="C92" s="69" t="str">
        <f>IF(OR(TOTAL!C92="",TOTAL!C92=0),"",IF('Vîrsta 1-2 ani'!$C$6&lt;=0,(TOTAL!C92-('Vîrsta 5-7 ani'!$C$6*0.0016))/TOTAL!$C$6*'Vîrsta 3-4 ani'!$C$6,(('Vîrsta 1-2 ani'!C92/'Vîrsta 1-2 ani'!$C$6)+0)*'Vîrsta 3-4 ani'!$C$6))</f>
        <v/>
      </c>
      <c r="D92" s="69">
        <f>IF(OR(TOTAL!D92="",TOTAL!D92=0),"",IF('Vîrsta 1-2 ani'!$C$6&lt;=0,(TOTAL!D92-('Vîrsta 5-7 ani'!$C$6*0.0016))/TOTAL!$C$6*'Vîrsta 3-4 ani'!$C$6,(('Vîrsta 1-2 ani'!D92/'Vîrsta 1-2 ani'!$C$6)+0)*'Vîrsta 3-4 ani'!$C$6))</f>
        <v>4.9411764705882349E-2</v>
      </c>
      <c r="E92" s="69">
        <f>IF(OR(TOTAL!E92="",TOTAL!E92=0),"",IF('Vîrsta 1-2 ani'!$C$6&lt;=0,(TOTAL!E92-('Vîrsta 5-7 ani'!$C$6*0.0016))/TOTAL!$C$6*'Vîrsta 3-4 ani'!$C$6,(('Vîrsta 1-2 ani'!E92/'Vîrsta 1-2 ani'!$C$6)+0)*'Vîrsta 3-4 ani'!$C$6))</f>
        <v>6.1176470588235297E-2</v>
      </c>
      <c r="F92" s="69">
        <f>IF(OR(TOTAL!F92="",TOTAL!F92=0),"",IF('Vîrsta 1-2 ani'!$C$6&lt;=0,(TOTAL!F92-('Vîrsta 5-7 ani'!$C$6*0.0016))/TOTAL!$C$6*'Vîrsta 3-4 ani'!$C$6,(('Vîrsta 1-2 ani'!F92/'Vîrsta 1-2 ani'!$C$6)+0)*'Vîrsta 3-4 ani'!$C$6))</f>
        <v>4.1568627450980396E-2</v>
      </c>
      <c r="G92" s="69" t="str">
        <f>IF(OR(TOTAL!G92="",TOTAL!G92=0),"",IF('Vîrsta 1-2 ani'!$C$6&lt;=0,(TOTAL!G92-('Vîrsta 5-7 ani'!$C$6*0.0016))/TOTAL!$C$6*'Vîrsta 3-4 ani'!$C$6,(('Vîrsta 1-2 ani'!G92/'Vîrsta 1-2 ani'!$C$6)+0)*'Vîrsta 3-4 ani'!$C$6))</f>
        <v/>
      </c>
      <c r="H92" s="69" t="str">
        <f>IF(OR(TOTAL!H92="",TOTAL!H92=0),"",IF('Vîrsta 1-2 ani'!$C$6&lt;=0,(TOTAL!H92-('Vîrsta 5-7 ani'!$C$6*0.0016))/TOTAL!$C$6*'Vîrsta 3-4 ani'!$C$6,(('Vîrsta 1-2 ani'!H92/'Vîrsta 1-2 ani'!$C$6)+0)*'Vîrsta 3-4 ani'!$C$6))</f>
        <v/>
      </c>
      <c r="I92" s="69">
        <f>IF(OR(TOTAL!I92="",TOTAL!I92=0),"",IF('Vîrsta 1-2 ani'!$C$6&lt;=0,(TOTAL!I92-('Vîrsta 5-7 ani'!$C$6*0.0016))/TOTAL!$C$6*'Vîrsta 3-4 ani'!$C$6,(('Vîrsta 1-2 ani'!I92/'Vîrsta 1-2 ani'!$C$6)+0)*'Vîrsta 3-4 ani'!$C$6))</f>
        <v>4.9411764705882349E-2</v>
      </c>
      <c r="J92" s="69">
        <f>IF(OR(TOTAL!J92="",TOTAL!J92=0),"",IF('Vîrsta 1-2 ani'!$C$6&lt;=0,(TOTAL!J92-('Vîrsta 5-7 ani'!$C$6*0.0016))/TOTAL!$C$6*'Vîrsta 3-4 ani'!$C$6,(('Vîrsta 1-2 ani'!J92/'Vîrsta 1-2 ani'!$C$6)+0)*'Vîrsta 3-4 ani'!$C$6))</f>
        <v>7.6862745098039226E-2</v>
      </c>
      <c r="K92" s="69">
        <f>IF(OR(TOTAL!K92="",TOTAL!K92=0),"",IF('Vîrsta 1-2 ani'!$C$6&lt;=0,(TOTAL!K92-('Vîrsta 5-7 ani'!$C$6*0.0016))/TOTAL!$C$6*'Vîrsta 3-4 ani'!$C$6,(('Vîrsta 1-2 ani'!K92/'Vîrsta 1-2 ani'!$C$6)+0)*'Vîrsta 3-4 ani'!$C$6))</f>
        <v>3.9607843137254906E-2</v>
      </c>
      <c r="L92" s="69">
        <f>IF(OR(TOTAL!L92="",TOTAL!L92=0),"",IF('Vîrsta 1-2 ani'!$C$6&lt;=0,(TOTAL!L92-('Vîrsta 5-7 ani'!$C$6*0.0016))/TOTAL!$C$6*'Vîrsta 3-4 ani'!$C$6,(('Vîrsta 1-2 ani'!L92/'Vîrsta 1-2 ani'!$C$6)+0)*'Vîrsta 3-4 ani'!$C$6))</f>
        <v>7.2941176470588232E-2</v>
      </c>
      <c r="M92" s="69">
        <f>IF(OR(TOTAL!M92="",TOTAL!M92=0),"",IF('Vîrsta 1-2 ani'!$C$6&lt;=0,(TOTAL!M92-('Vîrsta 5-7 ani'!$C$6*0.0016))/TOTAL!$C$6*'Vîrsta 3-4 ani'!$C$6,(('Vîrsta 1-2 ani'!M92/'Vîrsta 1-2 ani'!$C$6)+0)*'Vîrsta 3-4 ani'!$C$6))</f>
        <v>9.450980392156863E-2</v>
      </c>
      <c r="N92" s="69" t="str">
        <f>IF(OR(TOTAL!N92="",TOTAL!N92=0),"",IF('Vîrsta 1-2 ani'!$C$6&lt;=0,(TOTAL!N92-('Vîrsta 5-7 ani'!$C$6*0.0016))/TOTAL!$C$6*'Vîrsta 3-4 ani'!$C$6,(('Vîrsta 1-2 ani'!N92/'Vîrsta 1-2 ani'!$C$6)+0)*'Vîrsta 3-4 ani'!$C$6))</f>
        <v/>
      </c>
      <c r="O92" s="69">
        <f>IF(OR(TOTAL!O92="",TOTAL!O92=0),"",IF('Vîrsta 1-2 ani'!$C$6&lt;=0,(TOTAL!O92-('Vîrsta 5-7 ani'!$C$6*0.0016))/TOTAL!$C$6*'Vîrsta 3-4 ani'!$C$6,(('Vîrsta 1-2 ani'!O92/'Vîrsta 1-2 ani'!$C$6)+0)*'Vîrsta 3-4 ani'!$C$6))</f>
        <v>3.3725490196078428E-2</v>
      </c>
      <c r="P92" s="69" t="str">
        <f>IF(OR(TOTAL!P92="",TOTAL!P92=0),"",IF('Vîrsta 1-2 ani'!$C$6&lt;=0,(TOTAL!P92-('Vîrsta 5-7 ani'!$C$6*0.0016))/TOTAL!$C$6*'Vîrsta 3-4 ani'!$C$6,(('Vîrsta 1-2 ani'!P92/'Vîrsta 1-2 ani'!$C$6)+0)*'Vîrsta 3-4 ani'!$C$6))</f>
        <v/>
      </c>
      <c r="Q92" s="69" t="str">
        <f>IF(OR(TOTAL!Q92="",TOTAL!Q92=0),"",IF('Vîrsta 1-2 ani'!$C$6&lt;=0,(TOTAL!Q92-('Vîrsta 5-7 ani'!$C$6*0.0016))/TOTAL!$C$6*'Vîrsta 3-4 ani'!$C$6,(('Vîrsta 1-2 ani'!Q92/'Vîrsta 1-2 ani'!$C$6)+0)*'Vîrsta 3-4 ani'!$C$6))</f>
        <v/>
      </c>
      <c r="R92" s="69" t="str">
        <f>IF(OR(TOTAL!R92="",TOTAL!R92=0),"",IF('Vîrsta 1-2 ani'!$C$6&lt;=0,(TOTAL!R92-('Vîrsta 5-7 ani'!$C$6*0.0016))/TOTAL!$C$6*'Vîrsta 3-4 ani'!$C$6,(('Vîrsta 1-2 ani'!R92/'Vîrsta 1-2 ani'!$C$6)+0)*'Vîrsta 3-4 ani'!$C$6))</f>
        <v/>
      </c>
      <c r="S92" s="69" t="str">
        <f>IF(OR(TOTAL!S92="",TOTAL!S92=0),"",IF('Vîrsta 1-2 ani'!$C$6&lt;=0,(TOTAL!S92-('Vîrsta 5-7 ani'!$C$6*0.0016))/TOTAL!$C$6*'Vîrsta 3-4 ani'!$C$6,(('Vîrsta 1-2 ani'!S92/'Vîrsta 1-2 ani'!$C$6)+0)*'Vîrsta 3-4 ani'!$C$6))</f>
        <v/>
      </c>
      <c r="T92" s="69">
        <f>IF(OR(TOTAL!T92="",TOTAL!T92=0),"",IF('Vîrsta 1-2 ani'!$C$6&lt;=0,(TOTAL!T92-('Vîrsta 5-7 ani'!$C$6*0.0016))/TOTAL!$C$6*'Vîrsta 3-4 ani'!$C$6,(('Vîrsta 1-2 ani'!T92/'Vîrsta 1-2 ani'!$C$6)+0)*'Vîrsta 3-4 ani'!$C$6))</f>
        <v>3.3725490196078428E-2</v>
      </c>
      <c r="U92" s="69">
        <f>IF(OR(TOTAL!U92="",TOTAL!U92=0),"",IF('Vîrsta 1-2 ani'!$C$6&lt;=0,(TOTAL!U92-('Vîrsta 5-7 ani'!$C$6*0.0016))/TOTAL!$C$6*'Vîrsta 3-4 ani'!$C$6,(('Vîrsta 1-2 ani'!U92/'Vîrsta 1-2 ani'!$C$6)+0)*'Vîrsta 3-4 ani'!$C$6))</f>
        <v>0.12</v>
      </c>
      <c r="V92" s="69" t="str">
        <f>IF(OR(TOTAL!V92="",TOTAL!V92=0),"",IF('Vîrsta 1-2 ani'!$C$6&lt;=0,(TOTAL!V92-('Vîrsta 5-7 ani'!$C$6*0.0016))/TOTAL!$C$6*'Vîrsta 3-4 ani'!$C$6,(('Vîrsta 1-2 ani'!V92/'Vîrsta 1-2 ani'!$C$6)+0)*'Vîrsta 3-4 ani'!$C$6))</f>
        <v/>
      </c>
      <c r="W92" s="69">
        <f>IF(OR(TOTAL!W92="",TOTAL!W92=0),"",IF('Vîrsta 1-2 ani'!$C$6&lt;=0,(TOTAL!W92-('Vîrsta 5-7 ani'!$C$6*0.0016))/TOTAL!$C$6*'Vîrsta 3-4 ani'!$C$6,(('Vîrsta 1-2 ani'!W92/'Vîrsta 1-2 ani'!$C$6)+0)*'Vîrsta 3-4 ani'!$C$6))</f>
        <v>3.3725490196078428E-2</v>
      </c>
      <c r="X92" s="69" t="str">
        <f>IF(OR(TOTAL!X92="",TOTAL!X92=0),"",IF('Vîrsta 1-2 ani'!$C$6&lt;=0,(TOTAL!X92-('Vîrsta 5-7 ani'!$C$6*0.0016))/TOTAL!$C$6*'Vîrsta 3-4 ani'!$C$6,(('Vîrsta 1-2 ani'!X92/'Vîrsta 1-2 ani'!$C$6)+0)*'Vîrsta 3-4 ani'!$C$6))</f>
        <v/>
      </c>
      <c r="Y92" s="69" t="str">
        <f>IF(OR(TOTAL!Y92="",TOTAL!Y92=0),"",IF('Vîrsta 1-2 ani'!$C$6&lt;=0,(TOTAL!Y92-('Vîrsta 5-7 ani'!$C$6*0.0016))/TOTAL!$C$6*'Vîrsta 3-4 ani'!$C$6,(('Vîrsta 1-2 ani'!Y92/'Vîrsta 1-2 ani'!$C$6)+0)*'Vîrsta 3-4 ani'!$C$6))</f>
        <v/>
      </c>
      <c r="Z92" s="10">
        <f t="shared" si="51"/>
        <v>0.70666666666666655</v>
      </c>
      <c r="AA92" s="10">
        <f t="shared" si="39"/>
        <v>3.464052287581699</v>
      </c>
      <c r="AB92" s="10">
        <f t="shared" si="40"/>
        <v>3.464052287581699</v>
      </c>
      <c r="AC92" s="4">
        <v>0</v>
      </c>
      <c r="AD92" s="90">
        <f>IFERROR(IF($AB92=0,"",$AB92*AE92),"")</f>
        <v>0.69281045751633985</v>
      </c>
      <c r="AE92" s="91">
        <v>0.2</v>
      </c>
      <c r="AF92" s="90">
        <f>IFERROR(IF($AB92=0,"",$AB92*AG92),"")</f>
        <v>2.4248366013071894</v>
      </c>
      <c r="AG92" s="91">
        <v>0.7</v>
      </c>
      <c r="AH92" s="90">
        <f>IFERROR(IF($AB92=0,"",$AB92*AI92),"")</f>
        <v>0.59581699346405215</v>
      </c>
      <c r="AI92" s="91">
        <v>0.17199999999999999</v>
      </c>
      <c r="AJ92" s="90">
        <f t="shared" si="55"/>
        <v>22.689542483660126</v>
      </c>
      <c r="AK92" s="91">
        <v>6.55</v>
      </c>
      <c r="AL92" s="200">
        <v>4</v>
      </c>
      <c r="AM92" s="129">
        <f t="shared" ref="AM92:AM93" si="56">IFERROR((AB92-AL92),"")</f>
        <v>-0.53594771241830097</v>
      </c>
      <c r="AN92" s="129">
        <f t="shared" ref="AN92:AN96" si="57">IFERROR((AB92*100/AL92),"")</f>
        <v>86.601307189542482</v>
      </c>
      <c r="AO92" s="18"/>
    </row>
    <row r="93" spans="1:41" ht="17" x14ac:dyDescent="0.2">
      <c r="A93" s="310">
        <v>11</v>
      </c>
      <c r="B93" s="68" t="s">
        <v>102</v>
      </c>
      <c r="C93" s="69">
        <f>IF(OR(TOTAL!C93="",TOTAL!C93=0),"",IF('Vîrsta 1-2 ani'!$C$6&lt;=0,(TOTAL!C93-('Vîrsta 5-7 ani'!$C$6*0.004))/TOTAL!$C$6*'Vîrsta 3-4 ani'!$C$6,(('Vîrsta 1-2 ani'!C93/'Vîrsta 1-2 ani'!$C$6)+0.0016)*'Vîrsta 3-4 ani'!$C$6))</f>
        <v>0.10149019607843138</v>
      </c>
      <c r="D93" s="69">
        <f>IF(OR(TOTAL!D93="",TOTAL!D93=0),"",IF('Vîrsta 1-2 ani'!$C$6&lt;=0,(TOTAL!D93-('Vîrsta 5-7 ani'!$C$6*0.004))/TOTAL!$C$6*'Vîrsta 3-4 ani'!$C$6,(('Vîrsta 1-2 ani'!D93/'Vîrsta 1-2 ani'!$C$6)+0.0016)*'Vîrsta 3-4 ani'!$C$6))</f>
        <v>0.19756862745098042</v>
      </c>
      <c r="E93" s="69">
        <f>IF(OR(TOTAL!E93="",TOTAL!E93=0),"",IF('Vîrsta 1-2 ani'!$C$6&lt;=0,(TOTAL!E93-('Vîrsta 5-7 ani'!$C$6*0.004))/TOTAL!$C$6*'Vîrsta 3-4 ani'!$C$6,(('Vîrsta 1-2 ani'!E93/'Vîrsta 1-2 ani'!$C$6)+0.0016)*'Vîrsta 3-4 ani'!$C$6))</f>
        <v>9.952941176470588E-2</v>
      </c>
      <c r="F93" s="69">
        <f>IF(OR(TOTAL!F93="",TOTAL!F93=0),"",IF('Vîrsta 1-2 ani'!$C$6&lt;=0,(TOTAL!F93-('Vîrsta 5-7 ani'!$C$6*0.004))/TOTAL!$C$6*'Vîrsta 3-4 ani'!$C$6,(('Vîrsta 1-2 ani'!F93/'Vîrsta 1-2 ani'!$C$6)+0.0016)*'Vîrsta 3-4 ani'!$C$6))</f>
        <v>0.27011764705882352</v>
      </c>
      <c r="G93" s="69">
        <f>IF(OR(TOTAL!G93="",TOTAL!G93=0),"",IF('Vîrsta 1-2 ani'!$C$6&lt;=0,(TOTAL!G93-('Vîrsta 5-7 ani'!$C$6*0.004))/TOTAL!$C$6*'Vîrsta 3-4 ani'!$C$6,(('Vîrsta 1-2 ani'!G93/'Vîrsta 1-2 ani'!$C$6)+0.0016)*'Vîrsta 3-4 ani'!$C$6))</f>
        <v>0.17600000000000002</v>
      </c>
      <c r="H93" s="69">
        <f>IF(OR(TOTAL!H93="",TOTAL!H93=0),"",IF('Vîrsta 1-2 ani'!$C$6&lt;=0,(TOTAL!H93-('Vîrsta 5-7 ani'!$C$6*0.004))/TOTAL!$C$6*'Vîrsta 3-4 ani'!$C$6,(('Vîrsta 1-2 ani'!H93/'Vîrsta 1-2 ani'!$C$6)+0.0016)*'Vîrsta 3-4 ani'!$C$6))</f>
        <v>0.10345098039215686</v>
      </c>
      <c r="I93" s="69">
        <f>IF(OR(TOTAL!I93="",TOTAL!I93=0),"",IF('Vîrsta 1-2 ani'!$C$6&lt;=0,(TOTAL!I93-('Vîrsta 5-7 ani'!$C$6*0.004))/TOTAL!$C$6*'Vîrsta 3-4 ani'!$C$6,(('Vîrsta 1-2 ani'!I93/'Vîrsta 1-2 ani'!$C$6)+0.0016)*'Vîrsta 3-4 ani'!$C$6))</f>
        <v>0.15835294117647059</v>
      </c>
      <c r="J93" s="69">
        <f>IF(OR(TOTAL!J93="",TOTAL!J93=0),"",IF('Vîrsta 1-2 ani'!$C$6&lt;=0,(TOTAL!J93-('Vîrsta 5-7 ani'!$C$6*0.004))/TOTAL!$C$6*'Vîrsta 3-4 ani'!$C$6,(('Vîrsta 1-2 ani'!J93/'Vîrsta 1-2 ani'!$C$6)+0.0016)*'Vîrsta 3-4 ani'!$C$6))</f>
        <v>7.9921568627450978E-2</v>
      </c>
      <c r="K93" s="69">
        <f>IF(OR(TOTAL!K93="",TOTAL!K93=0),"",IF('Vîrsta 1-2 ani'!$C$6&lt;=0,(TOTAL!K93-('Vîrsta 5-7 ani'!$C$6*0.004))/TOTAL!$C$6*'Vîrsta 3-4 ani'!$C$6,(('Vîrsta 1-2 ani'!K93/'Vîrsta 1-2 ani'!$C$6)+0.0016)*'Vîrsta 3-4 ani'!$C$6))</f>
        <v>0.15639215686274505</v>
      </c>
      <c r="L93" s="69">
        <f>IF(OR(TOTAL!L93="",TOTAL!L93=0),"",IF('Vîrsta 1-2 ani'!$C$6&lt;=0,(TOTAL!L93-('Vîrsta 5-7 ani'!$C$6*0.004))/TOTAL!$C$6*'Vîrsta 3-4 ani'!$C$6,(('Vîrsta 1-2 ani'!L93/'Vîrsta 1-2 ani'!$C$6)+0.0016)*'Vîrsta 3-4 ani'!$C$6))</f>
        <v>0.18345098039215688</v>
      </c>
      <c r="M93" s="69">
        <f>IF(OR(TOTAL!M93="",TOTAL!M93=0),"",IF('Vîrsta 1-2 ani'!$C$6&lt;=0,(TOTAL!M93-('Vîrsta 5-7 ani'!$C$6*0.004))/TOTAL!$C$6*'Vîrsta 3-4 ani'!$C$6,(('Vîrsta 1-2 ani'!M93/'Vîrsta 1-2 ani'!$C$6)+0.0016)*'Vîrsta 3-4 ani'!$C$6))</f>
        <v>0.13090196078431374</v>
      </c>
      <c r="N93" s="69">
        <f>IF(OR(TOTAL!N93="",TOTAL!N93=0),"",IF('Vîrsta 1-2 ani'!$C$6&lt;=0,(TOTAL!N93-('Vîrsta 5-7 ani'!$C$6*0.004))/TOTAL!$C$6*'Vîrsta 3-4 ani'!$C$6,(('Vîrsta 1-2 ani'!N93/'Vîrsta 1-2 ani'!$C$6)+0.0016)*'Vîrsta 3-4 ani'!$C$6))</f>
        <v>0.17600000000000002</v>
      </c>
      <c r="O93" s="69">
        <f>IF(OR(TOTAL!O93="",TOTAL!O93=0),"",IF('Vîrsta 1-2 ani'!$C$6&lt;=0,(TOTAL!O93-('Vîrsta 5-7 ani'!$C$6*0.004))/TOTAL!$C$6*'Vîrsta 3-4 ani'!$C$6,(('Vîrsta 1-2 ani'!O93/'Vîrsta 1-2 ani'!$C$6)+0.0016)*'Vîrsta 3-4 ani'!$C$6))</f>
        <v>8.5803921568627442E-2</v>
      </c>
      <c r="P93" s="69">
        <f>IF(OR(TOTAL!P93="",TOTAL!P93=0),"",IF('Vîrsta 1-2 ani'!$C$6&lt;=0,(TOTAL!P93-('Vîrsta 5-7 ani'!$C$6*0.004))/TOTAL!$C$6*'Vîrsta 3-4 ani'!$C$6,(('Vîrsta 1-2 ani'!P93/'Vîrsta 1-2 ani'!$C$6)+0.0016)*'Vîrsta 3-4 ani'!$C$6))</f>
        <v>0.15639215686274505</v>
      </c>
      <c r="Q93" s="69">
        <f>IF(OR(TOTAL!Q93="",TOTAL!Q93=0),"",IF('Vîrsta 1-2 ani'!$C$6&lt;=0,(TOTAL!Q93-('Vîrsta 5-7 ani'!$C$6*0.004))/TOTAL!$C$6*'Vîrsta 3-4 ani'!$C$6,(('Vîrsta 1-2 ani'!Q93/'Vîrsta 1-2 ani'!$C$6)+0.0016)*'Vîrsta 3-4 ani'!$C$6))</f>
        <v>0.16227450980392158</v>
      </c>
      <c r="R93" s="69">
        <f>IF(OR(TOTAL!R93="",TOTAL!R93=0),"",IF('Vîrsta 1-2 ani'!$C$6&lt;=0,(TOTAL!R93-('Vîrsta 5-7 ani'!$C$6*0.004))/TOTAL!$C$6*'Vîrsta 3-4 ani'!$C$6,(('Vîrsta 1-2 ani'!R93/'Vîrsta 1-2 ani'!$C$6)+0.0016)*'Vîrsta 3-4 ani'!$C$6))</f>
        <v>9.7568627450980383E-2</v>
      </c>
      <c r="S93" s="69">
        <f>IF(OR(TOTAL!S93="",TOTAL!S93=0),"",IF('Vîrsta 1-2 ani'!$C$6&lt;=0,(TOTAL!S93-('Vîrsta 5-7 ani'!$C$6*0.004))/TOTAL!$C$6*'Vîrsta 3-4 ani'!$C$6,(('Vîrsta 1-2 ani'!S93/'Vîrsta 1-2 ani'!$C$6)+0.0016)*'Vîrsta 3-4 ani'!$C$6))</f>
        <v>0.14658823529411763</v>
      </c>
      <c r="T93" s="69">
        <f>IF(OR(TOTAL!T93="",TOTAL!T93=0),"",IF('Vîrsta 1-2 ani'!$C$6&lt;=0,(TOTAL!T93-('Vîrsta 5-7 ani'!$C$6*0.004))/TOTAL!$C$6*'Vîrsta 3-4 ani'!$C$6,(('Vîrsta 1-2 ani'!T93/'Vîrsta 1-2 ani'!$C$6)+0.0016)*'Vîrsta 3-4 ani'!$C$6))</f>
        <v>7.9921568627450978E-2</v>
      </c>
      <c r="U93" s="69">
        <f>IF(OR(TOTAL!U93="",TOTAL!U93=0),"",IF('Vîrsta 1-2 ani'!$C$6&lt;=0,(TOTAL!U93-('Vîrsta 5-7 ani'!$C$6*0.004))/TOTAL!$C$6*'Vîrsta 3-4 ani'!$C$6,(('Vîrsta 1-2 ani'!U93/'Vîrsta 1-2 ani'!$C$6)+0.0016)*'Vîrsta 3-4 ani'!$C$6))</f>
        <v>0.17796078431372547</v>
      </c>
      <c r="V93" s="69">
        <f>IF(OR(TOTAL!V93="",TOTAL!V93=0),"",IF('Vîrsta 1-2 ani'!$C$6&lt;=0,(TOTAL!V93-('Vîrsta 5-7 ani'!$C$6*0.004))/TOTAL!$C$6*'Vîrsta 3-4 ani'!$C$6,(('Vîrsta 1-2 ani'!V93/'Vîrsta 1-2 ani'!$C$6)+0.0016)*'Vîrsta 3-4 ani'!$C$6))</f>
        <v>0.17403921568627451</v>
      </c>
      <c r="W93" s="69">
        <f>IF(OR(TOTAL!W93="",TOTAL!W93=0),"",IF('Vîrsta 1-2 ani'!$C$6&lt;=0,(TOTAL!W93-('Vîrsta 5-7 ani'!$C$6*0.004))/TOTAL!$C$6*'Vîrsta 3-4 ani'!$C$6,(('Vîrsta 1-2 ani'!W93/'Vîrsta 1-2 ani'!$C$6)+0.0016)*'Vîrsta 3-4 ani'!$C$6))</f>
        <v>6.4235294117647057E-2</v>
      </c>
      <c r="X93" s="69">
        <f>IF(OR(TOTAL!X93="",TOTAL!X93=0),"",IF('Vîrsta 1-2 ani'!$C$6&lt;=0,(TOTAL!X93-('Vîrsta 5-7 ani'!$C$6*0.004))/TOTAL!$C$6*'Vîrsta 3-4 ani'!$C$6,(('Vîrsta 1-2 ani'!X93/'Vîrsta 1-2 ani'!$C$6)+0.0016)*'Vîrsta 3-4 ani'!$C$6))</f>
        <v>0.15639215686274507</v>
      </c>
      <c r="Y93" s="69" t="str">
        <f>IF(OR(TOTAL!Y93="",TOTAL!Y93=0),"",IF('Vîrsta 1-2 ani'!$C$6&lt;=0,(TOTAL!Y93-('Vîrsta 5-7 ani'!$C$6*0.004))/TOTAL!$C$6*'Vîrsta 3-4 ani'!$C$6,(('Vîrsta 1-2 ani'!Y93/'Vîrsta 1-2 ani'!$C$6)+0.0016)*'Vîrsta 3-4 ani'!$C$6))</f>
        <v/>
      </c>
      <c r="Z93" s="10">
        <f>SUM(Z94:Z95)</f>
        <v>3.1343529411764703</v>
      </c>
      <c r="AA93" s="10">
        <f t="shared" si="39"/>
        <v>15.364475201845442</v>
      </c>
      <c r="AB93" s="10">
        <f>SUM(AB94:AB95)</f>
        <v>15.364475201845444</v>
      </c>
      <c r="AC93" s="4"/>
      <c r="AD93" s="90">
        <f>IFERROR(IF($AB93=0,"",$AB93*AE93),"")</f>
        <v>0.12291580161476355</v>
      </c>
      <c r="AE93" s="91">
        <v>8.0000000000000002E-3</v>
      </c>
      <c r="AF93" s="90">
        <f t="shared" ref="AF93:AF104" si="58">IFERROR(IF($AB93=0,"",$AB93*AG93),"")</f>
        <v>13.981672433679355</v>
      </c>
      <c r="AG93" s="91">
        <v>0.91</v>
      </c>
      <c r="AH93" s="90">
        <f t="shared" ref="AH93:AH104" si="59">IFERROR(IF($AB93=0,"",$AB93*AI93),"")</f>
        <v>0.19973817762399076</v>
      </c>
      <c r="AI93" s="91">
        <v>1.2999999999999999E-2</v>
      </c>
      <c r="AJ93" s="90">
        <f t="shared" si="55"/>
        <v>129.06159169550173</v>
      </c>
      <c r="AK93" s="91">
        <v>8.4</v>
      </c>
      <c r="AL93" s="193">
        <v>15.2</v>
      </c>
      <c r="AM93" s="96">
        <f t="shared" si="56"/>
        <v>0.16447520184544473</v>
      </c>
      <c r="AN93" s="96">
        <f t="shared" si="57"/>
        <v>101.08207369635161</v>
      </c>
      <c r="AO93" s="18"/>
    </row>
    <row r="94" spans="1:41" s="31" customFormat="1" ht="17" x14ac:dyDescent="0.2">
      <c r="A94" s="311"/>
      <c r="B94" s="61" t="s">
        <v>4</v>
      </c>
      <c r="C94" s="245">
        <f>IF(OR(TOTAL!C94="",TOTAL!C94=0),"",IF('Vîrsta 1-2 ani'!$C$6&lt;=0,(TOTAL!C94-('Vîrsta 5-7 ani'!$C$6*0.0024))/TOTAL!$C$6*'Vîrsta 3-4 ani'!$C$6,(('Vîrsta 1-2 ani'!C94/'Vîrsta 1-2 ani'!$C$6)+0)*'Vîrsta 3-4 ani'!$C$6))</f>
        <v>2.9019607843137257E-2</v>
      </c>
      <c r="D94" s="245">
        <f>IF(OR(TOTAL!D94="",TOTAL!D94=0),"",IF('Vîrsta 1-2 ani'!$C$6&lt;=0,(TOTAL!D94-('Vîrsta 5-7 ani'!$C$6*0.0024))/TOTAL!$C$6*'Vîrsta 3-4 ani'!$C$6,(('Vîrsta 1-2 ani'!D94/'Vîrsta 1-2 ani'!$C$6)+0)*'Vîrsta 3-4 ani'!$C$6))</f>
        <v>0.14470588235294118</v>
      </c>
      <c r="E94" s="245">
        <f>IF(OR(TOTAL!E94="",TOTAL!E94=0),"",IF('Vîrsta 1-2 ani'!$C$6&lt;=0,(TOTAL!E94-('Vîrsta 5-7 ani'!$C$6*0.0024))/TOTAL!$C$6*'Vîrsta 3-4 ani'!$C$6,(('Vîrsta 1-2 ani'!E94/'Vîrsta 1-2 ani'!$C$6)+0)*'Vîrsta 3-4 ani'!$C$6))</f>
        <v>4.6666666666666662E-2</v>
      </c>
      <c r="F94" s="245">
        <f>IF(OR(TOTAL!F94="",TOTAL!F94=0),"",IF('Vîrsta 1-2 ani'!$C$6&lt;=0,(TOTAL!F94-('Vîrsta 5-7 ani'!$C$6*0.0024))/TOTAL!$C$6*'Vîrsta 3-4 ani'!$C$6,(('Vîrsta 1-2 ani'!F94/'Vîrsta 1-2 ani'!$C$6)+0)*'Vîrsta 3-4 ani'!$C$6))</f>
        <v>0.13686274509803922</v>
      </c>
      <c r="G94" s="245">
        <f>IF(OR(TOTAL!G94="",TOTAL!G94=0),"",IF('Vîrsta 1-2 ani'!$C$6&lt;=0,(TOTAL!G94-('Vîrsta 5-7 ani'!$C$6*0.0024))/TOTAL!$C$6*'Vîrsta 3-4 ani'!$C$6,(('Vîrsta 1-2 ani'!G94/'Vîrsta 1-2 ani'!$C$6)+0)*'Vîrsta 3-4 ani'!$C$6))</f>
        <v>0.13098039215686275</v>
      </c>
      <c r="H94" s="245">
        <f>IF(OR(TOTAL!H94="",TOTAL!H94=0),"",IF('Vîrsta 1-2 ani'!$C$6&lt;=0,(TOTAL!H94-('Vîrsta 5-7 ani'!$C$6*0.0024))/TOTAL!$C$6*'Vîrsta 3-4 ani'!$C$6,(('Vîrsta 1-2 ani'!H94/'Vîrsta 1-2 ani'!$C$6)+0)*'Vîrsta 3-4 ani'!$C$6))</f>
        <v>3.8823529411764701E-2</v>
      </c>
      <c r="I94" s="245">
        <f>IF(OR(TOTAL!I94="",TOTAL!I94=0),"",IF('Vîrsta 1-2 ani'!$C$6&lt;=0,(TOTAL!I94-('Vîrsta 5-7 ani'!$C$6*0.0024))/TOTAL!$C$6*'Vîrsta 3-4 ani'!$C$6,(('Vîrsta 1-2 ani'!I94/'Vîrsta 1-2 ani'!$C$6)+0)*'Vîrsta 3-4 ani'!$C$6))</f>
        <v>0.11137254901960784</v>
      </c>
      <c r="J94" s="245">
        <f>IF(OR(TOTAL!J94="",TOTAL!J94=0),"",IF('Vîrsta 1-2 ani'!$C$6&lt;=0,(TOTAL!J94-('Vîrsta 5-7 ani'!$C$6*0.0024))/TOTAL!$C$6*'Vîrsta 3-4 ani'!$C$6,(('Vîrsta 1-2 ani'!J94/'Vîrsta 1-2 ani'!$C$6)+0)*'Vîrsta 3-4 ani'!$C$6))</f>
        <v>1.9215686274509806E-2</v>
      </c>
      <c r="K94" s="245">
        <f>IF(OR(TOTAL!K94="",TOTAL!K94=0),"",IF('Vîrsta 1-2 ani'!$C$6&lt;=0,(TOTAL!K94-('Vîrsta 5-7 ani'!$C$6*0.0024))/TOTAL!$C$6*'Vîrsta 3-4 ani'!$C$6,(('Vîrsta 1-2 ani'!K94/'Vîrsta 1-2 ani'!$C$6)+0)*'Vîrsta 3-4 ani'!$C$6))</f>
        <v>9.9607843137254903E-2</v>
      </c>
      <c r="L94" s="245">
        <f>IF(OR(TOTAL!L94="",TOTAL!L94=0),"",IF('Vîrsta 1-2 ani'!$C$6&lt;=0,(TOTAL!L94-('Vîrsta 5-7 ani'!$C$6*0.0024))/TOTAL!$C$6*'Vîrsta 3-4 ani'!$C$6,(('Vîrsta 1-2 ani'!L94/'Vîrsta 1-2 ani'!$C$6)+0)*'Vîrsta 3-4 ani'!$C$6))</f>
        <v>0.13294117647058823</v>
      </c>
      <c r="M94" s="245">
        <f>IF(OR(TOTAL!M94="",TOTAL!M94=0),"",IF('Vîrsta 1-2 ani'!$C$6&lt;=0,(TOTAL!M94-('Vîrsta 5-7 ani'!$C$6*0.0024))/TOTAL!$C$6*'Vîrsta 3-4 ani'!$C$6,(('Vîrsta 1-2 ani'!M94/'Vîrsta 1-2 ani'!$C$6)+0)*'Vîrsta 3-4 ani'!$C$6))</f>
        <v>4.2745098039215682E-2</v>
      </c>
      <c r="N94" s="245">
        <f>IF(OR(TOTAL!N94="",TOTAL!N94=0),"",IF('Vîrsta 1-2 ani'!$C$6&lt;=0,(TOTAL!N94-('Vîrsta 5-7 ani'!$C$6*0.0024))/TOTAL!$C$6*'Vîrsta 3-4 ani'!$C$6,(('Vîrsta 1-2 ani'!N94/'Vîrsta 1-2 ani'!$C$6)+0)*'Vîrsta 3-4 ani'!$C$6))</f>
        <v>0.11137254901960784</v>
      </c>
      <c r="O94" s="245">
        <f>IF(OR(TOTAL!O94="",TOTAL!O94=0),"",IF('Vîrsta 1-2 ani'!$C$6&lt;=0,(TOTAL!O94-('Vîrsta 5-7 ani'!$C$6*0.0024))/TOTAL!$C$6*'Vîrsta 3-4 ani'!$C$6,(('Vîrsta 1-2 ani'!O94/'Vîrsta 1-2 ani'!$C$6)+0)*'Vîrsta 3-4 ani'!$C$6))</f>
        <v>2.1176470588235293E-2</v>
      </c>
      <c r="P94" s="245">
        <f>IF(OR(TOTAL!P94="",TOTAL!P94=0),"",IF('Vîrsta 1-2 ani'!$C$6&lt;=0,(TOTAL!P94-('Vîrsta 5-7 ani'!$C$6*0.0024))/TOTAL!$C$6*'Vîrsta 3-4 ani'!$C$6,(('Vîrsta 1-2 ani'!P94/'Vîrsta 1-2 ani'!$C$6)+0)*'Vîrsta 3-4 ani'!$C$6))</f>
        <v>9.9607843137254903E-2</v>
      </c>
      <c r="Q94" s="245">
        <f>IF(OR(TOTAL!Q94="",TOTAL!Q94=0),"",IF('Vîrsta 1-2 ani'!$C$6&lt;=0,(TOTAL!Q94-('Vîrsta 5-7 ani'!$C$6*0.0024))/TOTAL!$C$6*'Vîrsta 3-4 ani'!$C$6,(('Vîrsta 1-2 ani'!Q94/'Vîrsta 1-2 ani'!$C$6)+0)*'Vîrsta 3-4 ani'!$C$6))</f>
        <v>0.11921568627450981</v>
      </c>
      <c r="R94" s="245">
        <f>IF(OR(TOTAL!R94="",TOTAL!R94=0),"",IF('Vîrsta 1-2 ani'!$C$6&lt;=0,(TOTAL!R94-('Vîrsta 5-7 ani'!$C$6*0.0024))/TOTAL!$C$6*'Vîrsta 3-4 ani'!$C$6,(('Vîrsta 1-2 ani'!R94/'Vîrsta 1-2 ani'!$C$6)+0)*'Vîrsta 3-4 ani'!$C$6))</f>
        <v>1.9215686274509806E-2</v>
      </c>
      <c r="S94" s="245">
        <f>IF(OR(TOTAL!S94="",TOTAL!S94=0),"",IF('Vîrsta 1-2 ani'!$C$6&lt;=0,(TOTAL!S94-('Vîrsta 5-7 ani'!$C$6*0.0024))/TOTAL!$C$6*'Vîrsta 3-4 ani'!$C$6,(('Vîrsta 1-2 ani'!S94/'Vîrsta 1-2 ani'!$C$6)+0)*'Vîrsta 3-4 ani'!$C$6))</f>
        <v>0.1035294117647059</v>
      </c>
      <c r="T94" s="245">
        <f>IF(OR(TOTAL!T94="",TOTAL!T94=0),"",IF('Vîrsta 1-2 ani'!$C$6&lt;=0,(TOTAL!T94-('Vîrsta 5-7 ani'!$C$6*0.0024))/TOTAL!$C$6*'Vîrsta 3-4 ani'!$C$6,(('Vîrsta 1-2 ani'!T94/'Vîrsta 1-2 ani'!$C$6)+0)*'Vîrsta 3-4 ani'!$C$6))</f>
        <v>1.9215686274509806E-2</v>
      </c>
      <c r="U94" s="245">
        <f>IF(OR(TOTAL!U94="",TOTAL!U94=0),"",IF('Vîrsta 1-2 ani'!$C$6&lt;=0,(TOTAL!U94-('Vîrsta 5-7 ani'!$C$6*0.0024))/TOTAL!$C$6*'Vîrsta 3-4 ani'!$C$6,(('Vîrsta 1-2 ani'!U94/'Vîrsta 1-2 ani'!$C$6)+0)*'Vîrsta 3-4 ani'!$C$6))</f>
        <v>0.10549019607843138</v>
      </c>
      <c r="V94" s="245">
        <f>IF(OR(TOTAL!V94="",TOTAL!V94=0),"",IF('Vîrsta 1-2 ani'!$C$6&lt;=0,(TOTAL!V94-('Vîrsta 5-7 ani'!$C$6*0.0024))/TOTAL!$C$6*'Vîrsta 3-4 ani'!$C$6,(('Vîrsta 1-2 ani'!V94/'Vîrsta 1-2 ani'!$C$6)+0)*'Vîrsta 3-4 ani'!$C$6))</f>
        <v>0.12705882352941175</v>
      </c>
      <c r="W94" s="245">
        <f>IF(OR(TOTAL!W94="",TOTAL!W94=0),"",IF('Vîrsta 1-2 ani'!$C$6&lt;=0,(TOTAL!W94-('Vîrsta 5-7 ani'!$C$6*0.0024))/TOTAL!$C$6*'Vîrsta 3-4 ani'!$C$6,(('Vîrsta 1-2 ani'!W94/'Vîrsta 1-2 ani'!$C$6)+0)*'Vîrsta 3-4 ani'!$C$6))</f>
        <v>1.9215686274509806E-2</v>
      </c>
      <c r="X94" s="245">
        <f>IF(OR(TOTAL!X94="",TOTAL!X94=0),"",IF('Vîrsta 1-2 ani'!$C$6&lt;=0,(TOTAL!X94-('Vîrsta 5-7 ani'!$C$6*0.0024))/TOTAL!$C$6*'Vîrsta 3-4 ani'!$C$6,(('Vîrsta 1-2 ani'!X94/'Vîrsta 1-2 ani'!$C$6)+0)*'Vîrsta 3-4 ani'!$C$6))</f>
        <v>0.10941176470588238</v>
      </c>
      <c r="Y94" s="245" t="str">
        <f>IF(OR(TOTAL!Y94="",TOTAL!Y94=0),"",IF('Vîrsta 1-2 ani'!$C$6&lt;=0,(TOTAL!Y94-('Vîrsta 5-7 ani'!$C$6*0.0024))/TOTAL!$C$6*'Vîrsta 3-4 ani'!$C$6,(('Vîrsta 1-2 ani'!Y94/'Vîrsta 1-2 ani'!$C$6)+0)*'Vîrsta 3-4 ani'!$C$6))</f>
        <v/>
      </c>
      <c r="Z94" s="11">
        <f>SUM(C94:Y94)</f>
        <v>1.7874509803921568</v>
      </c>
      <c r="AA94" s="11">
        <f t="shared" si="39"/>
        <v>8.7620146097654743</v>
      </c>
      <c r="AB94" s="11">
        <f t="shared" ref="AB94:AB99" si="60">IFERROR(IF($AA94=0,"",$AA94-AC94*AA94/100),"")</f>
        <v>8.7620146097654743</v>
      </c>
      <c r="AC94" s="7"/>
      <c r="AD94" s="97">
        <f>IFERROR(IF($AB94=0,"",$AB94*AE94),"")</f>
        <v>7.0096116878123796E-2</v>
      </c>
      <c r="AE94" s="98">
        <v>8.0000000000000002E-3</v>
      </c>
      <c r="AF94" s="97">
        <f t="shared" si="58"/>
        <v>7.1848519800076884</v>
      </c>
      <c r="AG94" s="98">
        <v>0.82</v>
      </c>
      <c r="AH94" s="97">
        <f t="shared" si="59"/>
        <v>0.11390618992695116</v>
      </c>
      <c r="AI94" s="98">
        <v>1.2999999999999999E-2</v>
      </c>
      <c r="AJ94" s="97">
        <f t="shared" si="55"/>
        <v>68.343713956170703</v>
      </c>
      <c r="AK94" s="98">
        <v>7.8</v>
      </c>
      <c r="AL94" s="192">
        <v>7.2</v>
      </c>
      <c r="AM94" s="99">
        <f t="shared" ref="AM94:AM96" si="61">IFERROR((AB94-AL94),"")</f>
        <v>1.5620146097654741</v>
      </c>
      <c r="AN94" s="99">
        <f t="shared" si="57"/>
        <v>121.69464735785381</v>
      </c>
      <c r="AO94" s="66"/>
    </row>
    <row r="95" spans="1:41" s="31" customFormat="1" ht="17" x14ac:dyDescent="0.2">
      <c r="A95" s="312"/>
      <c r="B95" s="61" t="s">
        <v>103</v>
      </c>
      <c r="C95" s="245">
        <f>IF(OR(TOTAL!C95="",TOTAL!C95=0),"",IF('Vîrsta 1-2 ani'!$C$6&lt;=0,(TOTAL!C95-('Vîrsta 5-7 ani'!$C$6*0.0016))/TOTAL!$C$6*'Vîrsta 3-4 ani'!$C$6,(('Vîrsta 1-2 ani'!C95/'Vîrsta 1-2 ani'!$C$6)+0.0016)*'Vîrsta 3-4 ani'!$C$6))</f>
        <v>7.247058823529412E-2</v>
      </c>
      <c r="D95" s="245">
        <f>IF(OR(TOTAL!D95="",TOTAL!D95=0),"",IF('Vîrsta 1-2 ani'!$C$6&lt;=0,(TOTAL!D95-('Vîrsta 5-7 ani'!$C$6*0.0016))/TOTAL!$C$6*'Vîrsta 3-4 ani'!$C$6,(('Vîrsta 1-2 ani'!D95/'Vîrsta 1-2 ani'!$C$6)+0.0016)*'Vîrsta 3-4 ani'!$C$6))</f>
        <v>5.2862745098039211E-2</v>
      </c>
      <c r="E95" s="245">
        <f>IF(OR(TOTAL!E95="",TOTAL!E95=0),"",IF('Vîrsta 1-2 ani'!$C$6&lt;=0,(TOTAL!E95-('Vîrsta 5-7 ani'!$C$6*0.0016))/TOTAL!$C$6*'Vîrsta 3-4 ani'!$C$6,(('Vîrsta 1-2 ani'!E95/'Vîrsta 1-2 ani'!$C$6)+0.0016)*'Vîrsta 3-4 ani'!$C$6))</f>
        <v>5.2862745098039211E-2</v>
      </c>
      <c r="F95" s="245">
        <f>IF(OR(TOTAL!F95="",TOTAL!F95=0),"",IF('Vîrsta 1-2 ani'!$C$6&lt;=0,(TOTAL!F95-('Vîrsta 5-7 ani'!$C$6*0.0016))/TOTAL!$C$6*'Vîrsta 3-4 ani'!$C$6,(('Vîrsta 1-2 ani'!F95/'Vîrsta 1-2 ani'!$C$6)+0.0016)*'Vîrsta 3-4 ani'!$C$6))</f>
        <v>0.13325490196078432</v>
      </c>
      <c r="G95" s="245">
        <f>IF(OR(TOTAL!G95="",TOTAL!G95=0),"",IF('Vîrsta 1-2 ani'!$C$6&lt;=0,(TOTAL!G95-('Vîrsta 5-7 ani'!$C$6*0.0016))/TOTAL!$C$6*'Vîrsta 3-4 ani'!$C$6,(('Vîrsta 1-2 ani'!G95/'Vîrsta 1-2 ani'!$C$6)+0.0016)*'Vîrsta 3-4 ani'!$C$6))</f>
        <v>4.5019607843137251E-2</v>
      </c>
      <c r="H95" s="245">
        <f>IF(OR(TOTAL!H95="",TOTAL!H95=0),"",IF('Vîrsta 1-2 ani'!$C$6&lt;=0,(TOTAL!H95-('Vîrsta 5-7 ani'!$C$6*0.0016))/TOTAL!$C$6*'Vîrsta 3-4 ani'!$C$6,(('Vîrsta 1-2 ani'!H95/'Vîrsta 1-2 ani'!$C$6)+0.0016)*'Vîrsta 3-4 ani'!$C$6))</f>
        <v>6.4627450980392145E-2</v>
      </c>
      <c r="I95" s="245">
        <f>IF(OR(TOTAL!I95="",TOTAL!I95=0),"",IF('Vîrsta 1-2 ani'!$C$6&lt;=0,(TOTAL!I95-('Vîrsta 5-7 ani'!$C$6*0.0016))/TOTAL!$C$6*'Vîrsta 3-4 ani'!$C$6,(('Vîrsta 1-2 ani'!I95/'Vîrsta 1-2 ani'!$C$6)+0.0016)*'Vîrsta 3-4 ani'!$C$6))</f>
        <v>4.6980392156862755E-2</v>
      </c>
      <c r="J95" s="245">
        <f>IF(OR(TOTAL!J95="",TOTAL!J95=0),"",IF('Vîrsta 1-2 ani'!$C$6&lt;=0,(TOTAL!J95-('Vîrsta 5-7 ani'!$C$6*0.0016))/TOTAL!$C$6*'Vîrsta 3-4 ani'!$C$6,(('Vîrsta 1-2 ani'!J95/'Vîrsta 1-2 ani'!$C$6)+0.0016)*'Vîrsta 3-4 ani'!$C$6))</f>
        <v>6.0705882352941179E-2</v>
      </c>
      <c r="K95" s="245">
        <f>IF(OR(TOTAL!K95="",TOTAL!K95=0),"",IF('Vîrsta 1-2 ani'!$C$6&lt;=0,(TOTAL!K95-('Vîrsta 5-7 ani'!$C$6*0.0016))/TOTAL!$C$6*'Vîrsta 3-4 ani'!$C$6,(('Vîrsta 1-2 ani'!K95/'Vîrsta 1-2 ani'!$C$6)+0.0016)*'Vîrsta 3-4 ani'!$C$6))</f>
        <v>5.6784313725490199E-2</v>
      </c>
      <c r="L95" s="245">
        <f>IF(OR(TOTAL!L95="",TOTAL!L95=0),"",IF('Vîrsta 1-2 ani'!$C$6&lt;=0,(TOTAL!L95-('Vîrsta 5-7 ani'!$C$6*0.0016))/TOTAL!$C$6*'Vîrsta 3-4 ani'!$C$6,(('Vîrsta 1-2 ani'!L95/'Vîrsta 1-2 ani'!$C$6)+0.0016)*'Vîrsta 3-4 ani'!$C$6))</f>
        <v>5.0509803921568619E-2</v>
      </c>
      <c r="M95" s="245">
        <f>IF(OR(TOTAL!M95="",TOTAL!M95=0),"",IF('Vîrsta 1-2 ani'!$C$6&lt;=0,(TOTAL!M95-('Vîrsta 5-7 ani'!$C$6*0.0016))/TOTAL!$C$6*'Vîrsta 3-4 ani'!$C$6,(('Vîrsta 1-2 ani'!M95/'Vîrsta 1-2 ani'!$C$6)+0.0016)*'Vîrsta 3-4 ani'!$C$6))</f>
        <v>8.8156862745098041E-2</v>
      </c>
      <c r="N95" s="245">
        <f>IF(OR(TOTAL!N95="",TOTAL!N95=0),"",IF('Vîrsta 1-2 ani'!$C$6&lt;=0,(TOTAL!N95-('Vîrsta 5-7 ani'!$C$6*0.0016))/TOTAL!$C$6*'Vîrsta 3-4 ani'!$C$6,(('Vîrsta 1-2 ani'!N95/'Vîrsta 1-2 ani'!$C$6)+0.0016)*'Vîrsta 3-4 ani'!$C$6))</f>
        <v>6.4627450980392145E-2</v>
      </c>
      <c r="O95" s="245">
        <f>IF(OR(TOTAL!O95="",TOTAL!O95=0),"",IF('Vîrsta 1-2 ani'!$C$6&lt;=0,(TOTAL!O95-('Vîrsta 5-7 ani'!$C$6*0.0016))/TOTAL!$C$6*'Vîrsta 3-4 ani'!$C$6,(('Vîrsta 1-2 ani'!O95/'Vîrsta 1-2 ani'!$C$6)+0.0016)*'Vîrsta 3-4 ani'!$C$6))</f>
        <v>6.4627450980392145E-2</v>
      </c>
      <c r="P95" s="245">
        <f>IF(OR(TOTAL!P95="",TOTAL!P95=0),"",IF('Vîrsta 1-2 ani'!$C$6&lt;=0,(TOTAL!P95-('Vîrsta 5-7 ani'!$C$6*0.0016))/TOTAL!$C$6*'Vîrsta 3-4 ani'!$C$6,(('Vîrsta 1-2 ani'!P95/'Vîrsta 1-2 ani'!$C$6)+0.0016)*'Vîrsta 3-4 ani'!$C$6))</f>
        <v>5.6784313725490199E-2</v>
      </c>
      <c r="Q95" s="245">
        <f>IF(OR(TOTAL!Q95="",TOTAL!Q95=0),"",IF('Vîrsta 1-2 ani'!$C$6&lt;=0,(TOTAL!Q95-('Vîrsta 5-7 ani'!$C$6*0.0016))/TOTAL!$C$6*'Vîrsta 3-4 ani'!$C$6,(('Vîrsta 1-2 ani'!Q95/'Vîrsta 1-2 ani'!$C$6)+0.0016)*'Vîrsta 3-4 ani'!$C$6))</f>
        <v>4.3058823529411761E-2</v>
      </c>
      <c r="R95" s="245">
        <f>IF(OR(TOTAL!R95="",TOTAL!R95=0),"",IF('Vîrsta 1-2 ani'!$C$6&lt;=0,(TOTAL!R95-('Vîrsta 5-7 ani'!$C$6*0.0016))/TOTAL!$C$6*'Vîrsta 3-4 ani'!$C$6,(('Vîrsta 1-2 ani'!R95/'Vîrsta 1-2 ani'!$C$6)+0.0016)*'Vîrsta 3-4 ani'!$C$6))</f>
        <v>7.8352941176470584E-2</v>
      </c>
      <c r="S95" s="245">
        <f>IF(OR(TOTAL!S95="",TOTAL!S95=0),"",IF('Vîrsta 1-2 ani'!$C$6&lt;=0,(TOTAL!S95-('Vîrsta 5-7 ani'!$C$6*0.0016))/TOTAL!$C$6*'Vîrsta 3-4 ani'!$C$6,(('Vîrsta 1-2 ani'!S95/'Vîrsta 1-2 ani'!$C$6)+0.0016)*'Vîrsta 3-4 ani'!$C$6))</f>
        <v>4.3058823529411761E-2</v>
      </c>
      <c r="T95" s="245">
        <f>IF(OR(TOTAL!T95="",TOTAL!T95=0),"",IF('Vîrsta 1-2 ani'!$C$6&lt;=0,(TOTAL!T95-('Vîrsta 5-7 ani'!$C$6*0.0016))/TOTAL!$C$6*'Vîrsta 3-4 ani'!$C$6,(('Vîrsta 1-2 ani'!T95/'Vîrsta 1-2 ani'!$C$6)+0.0016)*'Vîrsta 3-4 ani'!$C$6))</f>
        <v>6.0705882352941179E-2</v>
      </c>
      <c r="U95" s="245">
        <f>IF(OR(TOTAL!U95="",TOTAL!U95=0),"",IF('Vîrsta 1-2 ani'!$C$6&lt;=0,(TOTAL!U95-('Vîrsta 5-7 ani'!$C$6*0.0016))/TOTAL!$C$6*'Vîrsta 3-4 ani'!$C$6,(('Vîrsta 1-2 ani'!U95/'Vîrsta 1-2 ani'!$C$6)+0.0016)*'Vîrsta 3-4 ani'!$C$6))</f>
        <v>7.247058823529412E-2</v>
      </c>
      <c r="V95" s="245">
        <f>IF(OR(TOTAL!V95="",TOTAL!V95=0),"",IF('Vîrsta 1-2 ani'!$C$6&lt;=0,(TOTAL!V95-('Vîrsta 5-7 ani'!$C$6*0.0016))/TOTAL!$C$6*'Vîrsta 3-4 ani'!$C$6,(('Vîrsta 1-2 ani'!V95/'Vîrsta 1-2 ani'!$C$6)+0.0016)*'Vîrsta 3-4 ani'!$C$6))</f>
        <v>4.6980392156862755E-2</v>
      </c>
      <c r="W95" s="245">
        <f>IF(OR(TOTAL!W95="",TOTAL!W95=0),"",IF('Vîrsta 1-2 ani'!$C$6&lt;=0,(TOTAL!W95-('Vîrsta 5-7 ani'!$C$6*0.0016))/TOTAL!$C$6*'Vîrsta 3-4 ani'!$C$6,(('Vîrsta 1-2 ani'!W95/'Vîrsta 1-2 ani'!$C$6)+0.0016)*'Vîrsta 3-4 ani'!$C$6))</f>
        <v>4.5019607843137251E-2</v>
      </c>
      <c r="X95" s="245">
        <f>IF(OR(TOTAL!X95="",TOTAL!X95=0),"",IF('Vîrsta 1-2 ani'!$C$6&lt;=0,(TOTAL!X95-('Vîrsta 5-7 ani'!$C$6*0.0016))/TOTAL!$C$6*'Vîrsta 3-4 ani'!$C$6,(('Vîrsta 1-2 ani'!X95/'Vîrsta 1-2 ani'!$C$6)+0.0016)*'Vîrsta 3-4 ani'!$C$6))</f>
        <v>4.6980392156862755E-2</v>
      </c>
      <c r="Y95" s="245" t="str">
        <f>IF(OR(TOTAL!Y95="",TOTAL!Y95=0),"",IF('Vîrsta 1-2 ani'!$C$6&lt;=0,(TOTAL!Y95-('Vîrsta 5-7 ani'!$C$6*0.0016))/TOTAL!$C$6*'Vîrsta 3-4 ani'!$C$6,(('Vîrsta 1-2 ani'!Y95/'Vîrsta 1-2 ani'!$C$6)+0.0016)*'Vîrsta 3-4 ani'!$C$6))</f>
        <v/>
      </c>
      <c r="Z95" s="11">
        <f>SUM(C95:Y95)</f>
        <v>1.3469019607843136</v>
      </c>
      <c r="AA95" s="11">
        <f t="shared" si="39"/>
        <v>6.6024605920799688</v>
      </c>
      <c r="AB95" s="11">
        <f t="shared" si="60"/>
        <v>6.6024605920799688</v>
      </c>
      <c r="AC95" s="7"/>
      <c r="AD95" s="97">
        <f>IFERROR(IF($AB95=0,"",$AB95*AE95),"")</f>
        <v>0</v>
      </c>
      <c r="AE95" s="98"/>
      <c r="AF95" s="97">
        <f t="shared" si="58"/>
        <v>6.6024605920799688</v>
      </c>
      <c r="AG95" s="98">
        <v>1</v>
      </c>
      <c r="AH95" s="97">
        <f t="shared" si="59"/>
        <v>0</v>
      </c>
      <c r="AI95" s="98"/>
      <c r="AJ95" s="97">
        <f t="shared" si="55"/>
        <v>59.422145328719722</v>
      </c>
      <c r="AK95" s="98">
        <v>9</v>
      </c>
      <c r="AL95" s="192">
        <v>8</v>
      </c>
      <c r="AM95" s="99">
        <f t="shared" si="61"/>
        <v>-1.3975394079200312</v>
      </c>
      <c r="AN95" s="99">
        <f t="shared" si="57"/>
        <v>82.530757400999605</v>
      </c>
      <c r="AO95" s="66"/>
    </row>
    <row r="96" spans="1:41" ht="17" x14ac:dyDescent="0.2">
      <c r="A96" s="310">
        <v>12</v>
      </c>
      <c r="B96" s="68" t="s">
        <v>104</v>
      </c>
      <c r="C96" s="69">
        <f>IF(OR(TOTAL!C96="",TOTAL!C96=0),"",IF('Vîrsta 1-2 ani'!$C$6&lt;=0,(TOTAL!C96-('Vîrsta 5-7 ani'!$C$6*0))/TOTAL!$C$6*'Vîrsta 3-4 ani'!$C$6,(('Vîrsta 1-2 ani'!C96/'Vîrsta 1-2 ani'!$C$6)+0.0024)*'Vîrsta 3-4 ani'!$C$6))</f>
        <v>0.33654901960784306</v>
      </c>
      <c r="D96" s="69">
        <f>IF(OR(TOTAL!D96="",TOTAL!D96=0),"",IF('Vîrsta 1-2 ani'!$C$6&lt;=0,(TOTAL!D96-('Vîrsta 5-7 ani'!$C$6*0))/TOTAL!$C$6*'Vîrsta 3-4 ani'!$C$6,(('Vîrsta 1-2 ani'!D96/'Vîrsta 1-2 ani'!$C$6)+0.0024)*'Vîrsta 3-4 ani'!$C$6))</f>
        <v>0.31890196078431376</v>
      </c>
      <c r="E96" s="69">
        <f>IF(OR(TOTAL!E96="",TOTAL!E96=0),"",IF('Vîrsta 1-2 ani'!$C$6&lt;=0,(TOTAL!E96-('Vîrsta 5-7 ani'!$C$6*0))/TOTAL!$C$6*'Vîrsta 3-4 ani'!$C$6,(('Vîrsta 1-2 ani'!E96/'Vîrsta 1-2 ani'!$C$6)+0.0024)*'Vîrsta 3-4 ani'!$C$6))</f>
        <v>0.11694117647058822</v>
      </c>
      <c r="F96" s="69">
        <f>IF(OR(TOTAL!F96="",TOTAL!F96=0),"",IF('Vîrsta 1-2 ani'!$C$6&lt;=0,(TOTAL!F96-('Vîrsta 5-7 ani'!$C$6*0))/TOTAL!$C$6*'Vîrsta 3-4 ani'!$C$6,(('Vîrsta 1-2 ani'!F96/'Vîrsta 1-2 ani'!$C$6)+0.0024)*'Vîrsta 3-4 ani'!$C$6))</f>
        <v>0.13654901960784313</v>
      </c>
      <c r="G96" s="69">
        <f>IF(OR(TOTAL!G96="",TOTAL!G96=0),"",IF('Vîrsta 1-2 ani'!$C$6&lt;=0,(TOTAL!G96-('Vîrsta 5-7 ani'!$C$6*0))/TOTAL!$C$6*'Vîrsta 3-4 ani'!$C$6,(('Vîrsta 1-2 ani'!G96/'Vîrsta 1-2 ani'!$C$6)+0.0024)*'Vîrsta 3-4 ani'!$C$6))</f>
        <v>0.14243137254901961</v>
      </c>
      <c r="H96" s="69">
        <f>IF(OR(TOTAL!H96="",TOTAL!H96=0),"",IF('Vîrsta 1-2 ani'!$C$6&lt;=0,(TOTAL!H96-('Vîrsta 5-7 ani'!$C$6*0))/TOTAL!$C$6*'Vîrsta 3-4 ani'!$C$6,(('Vîrsta 1-2 ani'!H96/'Vîrsta 1-2 ani'!$C$6)+0.0024)*'Vîrsta 3-4 ani'!$C$6))</f>
        <v>0.28556862745098044</v>
      </c>
      <c r="I96" s="69">
        <f>IF(OR(TOTAL!I96="",TOTAL!I96=0),"",IF('Vîrsta 1-2 ani'!$C$6&lt;=0,(TOTAL!I96-('Vîrsta 5-7 ani'!$C$6*0))/TOTAL!$C$6*'Vîrsta 3-4 ani'!$C$6,(('Vîrsta 1-2 ani'!I96/'Vîrsta 1-2 ani'!$C$6)+0.0024)*'Vîrsta 3-4 ani'!$C$6))</f>
        <v>0.29733333333333328</v>
      </c>
      <c r="J96" s="69">
        <f>IF(OR(TOTAL!J96="",TOTAL!J96=0),"",IF('Vîrsta 1-2 ani'!$C$6&lt;=0,(TOTAL!J96-('Vîrsta 5-7 ani'!$C$6*0))/TOTAL!$C$6*'Vîrsta 3-4 ani'!$C$6,(('Vîrsta 1-2 ani'!J96/'Vîrsta 1-2 ani'!$C$6)+0.0024)*'Vîrsta 3-4 ani'!$C$6))</f>
        <v>9.929411764705881E-2</v>
      </c>
      <c r="K96" s="69">
        <f>IF(OR(TOTAL!K96="",TOTAL!K96=0),"",IF('Vîrsta 1-2 ani'!$C$6&lt;=0,(TOTAL!K96-('Vîrsta 5-7 ani'!$C$6*0))/TOTAL!$C$6*'Vîrsta 3-4 ani'!$C$6,(('Vîrsta 1-2 ani'!K96/'Vîrsta 1-2 ani'!$C$6)+0.0024)*'Vîrsta 3-4 ani'!$C$6))</f>
        <v>0.11105882352941175</v>
      </c>
      <c r="L96" s="69">
        <f>IF(OR(TOTAL!L96="",TOTAL!L96=0),"",IF('Vîrsta 1-2 ani'!$C$6&lt;=0,(TOTAL!L96-('Vîrsta 5-7 ani'!$C$6*0))/TOTAL!$C$6*'Vîrsta 3-4 ani'!$C$6,(('Vîrsta 1-2 ani'!L96/'Vîrsta 1-2 ani'!$C$6)+0.0024)*'Vîrsta 3-4 ani'!$C$6))</f>
        <v>0.29537254901960786</v>
      </c>
      <c r="M96" s="69">
        <f>IF(OR(TOTAL!M96="",TOTAL!M96=0),"",IF('Vîrsta 1-2 ani'!$C$6&lt;=0,(TOTAL!M96-('Vîrsta 5-7 ani'!$C$6*0))/TOTAL!$C$6*'Vîrsta 3-4 ani'!$C$6,(('Vîrsta 1-2 ani'!M96/'Vîrsta 1-2 ani'!$C$6)+0.0024)*'Vîrsta 3-4 ani'!$C$6))</f>
        <v>0.32282352941176473</v>
      </c>
      <c r="N96" s="69">
        <f>IF(OR(TOTAL!N96="",TOTAL!N96=0),"",IF('Vîrsta 1-2 ani'!$C$6&lt;=0,(TOTAL!N96-('Vîrsta 5-7 ani'!$C$6*0))/TOTAL!$C$6*'Vîrsta 3-4 ani'!$C$6,(('Vîrsta 1-2 ani'!N96/'Vîrsta 1-2 ani'!$C$6)+0.0024)*'Vîrsta 3-4 ani'!$C$6))</f>
        <v>0.1404705882352941</v>
      </c>
      <c r="O96" s="69">
        <f>IF(OR(TOTAL!O96="",TOTAL!O96=0),"",IF('Vîrsta 1-2 ani'!$C$6&lt;=0,(TOTAL!O96-('Vîrsta 5-7 ani'!$C$6*0))/TOTAL!$C$6*'Vîrsta 3-4 ani'!$C$6,(('Vîrsta 1-2 ani'!O96/'Vîrsta 1-2 ani'!$C$6)+0.0024)*'Vîrsta 3-4 ani'!$C$6))</f>
        <v>0.10125490196078431</v>
      </c>
      <c r="P96" s="69">
        <f>IF(OR(TOTAL!P96="",TOTAL!P96=0),"",IF('Vîrsta 1-2 ani'!$C$6&lt;=0,(TOTAL!P96-('Vîrsta 5-7 ani'!$C$6*0))/TOTAL!$C$6*'Vîrsta 3-4 ani'!$C$6,(('Vîrsta 1-2 ani'!P96/'Vîrsta 1-2 ani'!$C$6)+0.0024)*'Vîrsta 3-4 ani'!$C$6))</f>
        <v>0.13654901960784313</v>
      </c>
      <c r="Q96" s="69">
        <f>IF(OR(TOTAL!Q96="",TOTAL!Q96=0),"",IF('Vîrsta 1-2 ani'!$C$6&lt;=0,(TOTAL!Q96-('Vîrsta 5-7 ani'!$C$6*0))/TOTAL!$C$6*'Vîrsta 3-4 ani'!$C$6,(('Vîrsta 1-2 ani'!Q96/'Vîrsta 1-2 ani'!$C$6)+0.0024)*'Vîrsta 3-4 ani'!$C$6))</f>
        <v>0.13850980392156864</v>
      </c>
      <c r="R96" s="69">
        <f>IF(OR(TOTAL!R96="",TOTAL!R96=0),"",IF('Vîrsta 1-2 ani'!$C$6&lt;=0,(TOTAL!R96-('Vîrsta 5-7 ani'!$C$6*0))/TOTAL!$C$6*'Vîrsta 3-4 ani'!$C$6,(('Vîrsta 1-2 ani'!R96/'Vîrsta 1-2 ani'!$C$6)+0.0024)*'Vîrsta 3-4 ani'!$C$6))</f>
        <v>0.14243137254901961</v>
      </c>
      <c r="S96" s="69">
        <f>IF(OR(TOTAL!S96="",TOTAL!S96=0),"",IF('Vîrsta 1-2 ani'!$C$6&lt;=0,(TOTAL!S96-('Vîrsta 5-7 ani'!$C$6*0))/TOTAL!$C$6*'Vîrsta 3-4 ani'!$C$6,(('Vîrsta 1-2 ani'!S96/'Vîrsta 1-2 ani'!$C$6)+0.0024)*'Vîrsta 3-4 ani'!$C$6))</f>
        <v>0.13850980392156864</v>
      </c>
      <c r="T96" s="69">
        <f>IF(OR(TOTAL!T96="",TOTAL!T96=0),"",IF('Vîrsta 1-2 ani'!$C$6&lt;=0,(TOTAL!T96-('Vîrsta 5-7 ani'!$C$6*0))/TOTAL!$C$6*'Vîrsta 3-4 ani'!$C$6,(('Vîrsta 1-2 ani'!T96/'Vîrsta 1-2 ani'!$C$6)+0.0024)*'Vîrsta 3-4 ani'!$C$6))</f>
        <v>9.929411764705881E-2</v>
      </c>
      <c r="U96" s="69">
        <f>IF(OR(TOTAL!U96="",TOTAL!U96=0),"",IF('Vîrsta 1-2 ani'!$C$6&lt;=0,(TOTAL!U96-('Vîrsta 5-7 ani'!$C$6*0))/TOTAL!$C$6*'Vîrsta 3-4 ani'!$C$6,(('Vîrsta 1-2 ani'!U96/'Vîrsta 1-2 ani'!$C$6)+0.0024)*'Vîrsta 3-4 ani'!$C$6))</f>
        <v>0.12478431372549019</v>
      </c>
      <c r="V96" s="69">
        <f>IF(OR(TOTAL!V96="",TOTAL!V96=0),"",IF('Vîrsta 1-2 ani'!$C$6&lt;=0,(TOTAL!V96-('Vîrsta 5-7 ani'!$C$6*0))/TOTAL!$C$6*'Vîrsta 3-4 ani'!$C$6,(('Vîrsta 1-2 ani'!V96/'Vîrsta 1-2 ani'!$C$6)+0.0024)*'Vîrsta 3-4 ani'!$C$6))</f>
        <v>0.14831372549019609</v>
      </c>
      <c r="W96" s="69">
        <f>IF(OR(TOTAL!W96="",TOTAL!W96=0),"",IF('Vîrsta 1-2 ani'!$C$6&lt;=0,(TOTAL!W96-('Vîrsta 5-7 ani'!$C$6*0))/TOTAL!$C$6*'Vîrsta 3-4 ani'!$C$6,(('Vîrsta 1-2 ani'!W96/'Vîrsta 1-2 ani'!$C$6)+0.0024)*'Vîrsta 3-4 ani'!$C$6))</f>
        <v>0.29929411764705882</v>
      </c>
      <c r="X96" s="69">
        <f>IF(OR(TOTAL!X96="",TOTAL!X96=0),"",IF('Vîrsta 1-2 ani'!$C$6&lt;=0,(TOTAL!X96-('Vîrsta 5-7 ani'!$C$6*0))/TOTAL!$C$6*'Vîrsta 3-4 ani'!$C$6,(('Vîrsta 1-2 ani'!X96/'Vîrsta 1-2 ani'!$C$6)+0.0024)*'Vîrsta 3-4 ani'!$C$6))</f>
        <v>0.14635294117647057</v>
      </c>
      <c r="Y96" s="69" t="str">
        <f>IF(OR(TOTAL!Y96="",TOTAL!Y96=0),"",IF('Vîrsta 1-2 ani'!$C$6&lt;=0,(TOTAL!Y96-('Vîrsta 5-7 ani'!$C$6*0))/TOTAL!$C$6*'Vîrsta 3-4 ani'!$C$6,(('Vîrsta 1-2 ani'!Y96/'Vîrsta 1-2 ani'!$C$6)+0.0024)*'Vîrsta 3-4 ani'!$C$6))</f>
        <v/>
      </c>
      <c r="Z96" s="69">
        <f t="shared" ref="Z96:Z104" si="62">SUM(C96:Y96)</f>
        <v>4.0785882352941165</v>
      </c>
      <c r="AA96" s="10">
        <f t="shared" si="39"/>
        <v>19.993079584775078</v>
      </c>
      <c r="AB96" s="10">
        <f t="shared" si="60"/>
        <v>19.993079584775078</v>
      </c>
      <c r="AC96" s="4">
        <v>0</v>
      </c>
      <c r="AD96" s="90">
        <f t="shared" ref="AD96:AD104" si="63">IFERROR(IF($AB96=0,"",$AB96*AE96),"")</f>
        <v>0.17993771626297569</v>
      </c>
      <c r="AE96" s="91">
        <v>8.9999999999999993E-3</v>
      </c>
      <c r="AF96" s="90">
        <f t="shared" si="58"/>
        <v>1.9993079584775079E-2</v>
      </c>
      <c r="AG96" s="91">
        <v>1E-3</v>
      </c>
      <c r="AH96" s="90">
        <f t="shared" si="59"/>
        <v>16.374332179930789</v>
      </c>
      <c r="AI96" s="91">
        <v>0.81899999999999995</v>
      </c>
      <c r="AJ96" s="90">
        <f t="shared" si="55"/>
        <v>64.057826989619358</v>
      </c>
      <c r="AK96" s="91">
        <v>3.2040000000000002</v>
      </c>
      <c r="AL96" s="193">
        <v>12</v>
      </c>
      <c r="AM96" s="96">
        <f t="shared" si="61"/>
        <v>7.993079584775078</v>
      </c>
      <c r="AN96" s="96">
        <f t="shared" si="57"/>
        <v>166.60899653979232</v>
      </c>
      <c r="AO96" s="18"/>
    </row>
    <row r="97" spans="1:41" s="31" customFormat="1" ht="17" x14ac:dyDescent="0.2">
      <c r="A97" s="311"/>
      <c r="B97" s="61" t="s">
        <v>105</v>
      </c>
      <c r="C97" s="245">
        <f>IF(OR(TOTAL!C97="",TOTAL!C97=0),"",TOTAL!C97/TOTAL!$C$6*'Vîrsta 3-4 ani'!$C$6)</f>
        <v>0.16666666666666666</v>
      </c>
      <c r="D97" s="245">
        <f>IF(OR(TOTAL!D97="",TOTAL!D97=0),"",TOTAL!D97/TOTAL!$C$6*'Vîrsta 3-4 ani'!$C$6)</f>
        <v>0.14901960784313725</v>
      </c>
      <c r="E97" s="245">
        <f>IF(OR(TOTAL!E97="",TOTAL!E97=0),"",TOTAL!E97/TOTAL!$C$6*'Vîrsta 3-4 ani'!$C$6)</f>
        <v>0.11176470588235293</v>
      </c>
      <c r="F97" s="245">
        <f>IF(OR(TOTAL!F97="",TOTAL!F97=0),"",TOTAL!F97/TOTAL!$C$6*'Vîrsta 3-4 ani'!$C$6)</f>
        <v>0.13137254901960785</v>
      </c>
      <c r="G97" s="245">
        <f>IF(OR(TOTAL!G97="",TOTAL!G97=0),"",TOTAL!G97/TOTAL!$C$6*'Vîrsta 3-4 ani'!$C$6)</f>
        <v>0.13725490196078433</v>
      </c>
      <c r="H97" s="245">
        <f>IF(OR(TOTAL!H97="",TOTAL!H97=0),"",TOTAL!H97/TOTAL!$C$6*'Vîrsta 3-4 ani'!$C$6)</f>
        <v>0.13137254901960785</v>
      </c>
      <c r="I97" s="245">
        <f>IF(OR(TOTAL!I97="",TOTAL!I97=0),"",TOTAL!I97/TOTAL!$C$6*'Vîrsta 3-4 ani'!$C$6)</f>
        <v>0.14313725490196078</v>
      </c>
      <c r="J97" s="245">
        <f>IF(OR(TOTAL!J97="",TOTAL!J97=0),"",TOTAL!J97/TOTAL!$C$6*'Vîrsta 3-4 ani'!$C$6)</f>
        <v>9.4117647058823528E-2</v>
      </c>
      <c r="K97" s="245">
        <f>IF(OR(TOTAL!K97="",TOTAL!K97=0),"",TOTAL!K97/TOTAL!$C$6*'Vîrsta 3-4 ani'!$C$6)</f>
        <v>0.10588235294117648</v>
      </c>
      <c r="L97" s="245">
        <f>IF(OR(TOTAL!L97="",TOTAL!L97=0),"",TOTAL!L97/TOTAL!$C$6*'Vîrsta 3-4 ani'!$C$6)</f>
        <v>0.14117647058823529</v>
      </c>
      <c r="M97" s="245">
        <f>IF(OR(TOTAL!M97="",TOTAL!M97=0),"",TOTAL!M97/TOTAL!$C$6*'Vîrsta 3-4 ani'!$C$6)</f>
        <v>0.15294117647058825</v>
      </c>
      <c r="N97" s="245">
        <f>IF(OR(TOTAL!N97="",TOTAL!N97=0),"",TOTAL!N97/TOTAL!$C$6*'Vîrsta 3-4 ani'!$C$6)</f>
        <v>0.13529411764705881</v>
      </c>
      <c r="O97" s="245">
        <f>IF(OR(TOTAL!O97="",TOTAL!O97=0),"",TOTAL!O97/TOTAL!$C$6*'Vîrsta 3-4 ani'!$C$6)</f>
        <v>9.6078431372549011E-2</v>
      </c>
      <c r="P97" s="245">
        <f>IF(OR(TOTAL!P97="",TOTAL!P97=0),"",TOTAL!P97/TOTAL!$C$6*'Vîrsta 3-4 ani'!$C$6)</f>
        <v>0.13137254901960785</v>
      </c>
      <c r="Q97" s="245">
        <f>IF(OR(TOTAL!Q97="",TOTAL!Q97=0),"",TOTAL!Q97/TOTAL!$C$6*'Vîrsta 3-4 ani'!$C$6)</f>
        <v>0.13333333333333333</v>
      </c>
      <c r="R97" s="245">
        <f>IF(OR(TOTAL!R97="",TOTAL!R97=0),"",TOTAL!R97/TOTAL!$C$6*'Vîrsta 3-4 ani'!$C$6)</f>
        <v>0.13725490196078433</v>
      </c>
      <c r="S97" s="245">
        <f>IF(OR(TOTAL!S97="",TOTAL!S97=0),"",TOTAL!S97/TOTAL!$C$6*'Vîrsta 3-4 ani'!$C$6)</f>
        <v>0.13333333333333333</v>
      </c>
      <c r="T97" s="245">
        <f>IF(OR(TOTAL!T97="",TOTAL!T97=0),"",TOTAL!T97/TOTAL!$C$6*'Vîrsta 3-4 ani'!$C$6)</f>
        <v>9.4117647058823528E-2</v>
      </c>
      <c r="U97" s="245">
        <f>IF(OR(TOTAL!U97="",TOTAL!U97=0),"",TOTAL!U97/TOTAL!$C$6*'Vîrsta 3-4 ani'!$C$6)</f>
        <v>0.11960784313725491</v>
      </c>
      <c r="V97" s="245">
        <f>IF(OR(TOTAL!V97="",TOTAL!V97=0),"",TOTAL!V97/TOTAL!$C$6*'Vîrsta 3-4 ani'!$C$6)</f>
        <v>0.14313725490196078</v>
      </c>
      <c r="W97" s="245">
        <f>IF(OR(TOTAL!W97="",TOTAL!W97=0),"",TOTAL!W97/TOTAL!$C$6*'Vîrsta 3-4 ani'!$C$6)</f>
        <v>0.14509803921568626</v>
      </c>
      <c r="X97" s="245">
        <f>IF(OR(TOTAL!X97="",TOTAL!X97=0),"",TOTAL!X97/TOTAL!$C$6*'Vîrsta 3-4 ani'!$C$6)</f>
        <v>0.14117647058823529</v>
      </c>
      <c r="Y97" s="245" t="str">
        <f>IF(OR(TOTAL!Y97="",TOTAL!Y97=0),"",TOTAL!Y97/TOTAL!$C$6*'Vîrsta 3-4 ani'!$C$6)</f>
        <v/>
      </c>
      <c r="Z97" s="11">
        <f t="shared" si="62"/>
        <v>2.8745098039215682</v>
      </c>
      <c r="AA97" s="11">
        <f t="shared" si="39"/>
        <v>14.090734332948864</v>
      </c>
      <c r="AB97" s="11">
        <f t="shared" si="60"/>
        <v>14.090734332948864</v>
      </c>
      <c r="AC97" s="7"/>
      <c r="AD97" s="97">
        <f t="shared" si="63"/>
        <v>0</v>
      </c>
      <c r="AE97" s="98"/>
      <c r="AF97" s="97">
        <f t="shared" si="58"/>
        <v>0</v>
      </c>
      <c r="AG97" s="98"/>
      <c r="AH97" s="97">
        <f t="shared" si="59"/>
        <v>13.949826989619375</v>
      </c>
      <c r="AI97" s="98">
        <v>0.99</v>
      </c>
      <c r="AJ97" s="97">
        <f t="shared" si="55"/>
        <v>57.180199923106493</v>
      </c>
      <c r="AK97" s="98">
        <v>4.0579999999999998</v>
      </c>
      <c r="AL97" s="192"/>
      <c r="AM97" s="99"/>
      <c r="AN97" s="99"/>
      <c r="AO97" s="66"/>
    </row>
    <row r="98" spans="1:41" s="31" customFormat="1" ht="17" x14ac:dyDescent="0.2">
      <c r="A98" s="311"/>
      <c r="B98" s="61" t="s">
        <v>106</v>
      </c>
      <c r="C98" s="245" t="str">
        <f>IF(OR(TOTAL!C98="",TOTAL!C98=0),"",TOTAL!C98/TOTAL!$C$6*'Vîrsta 3-4 ani'!$C$6)</f>
        <v/>
      </c>
      <c r="D98" s="245" t="str">
        <f>IF(OR(TOTAL!D98="",TOTAL!D98=0),"",TOTAL!D98/TOTAL!$C$6*'Vîrsta 3-4 ani'!$C$6)</f>
        <v/>
      </c>
      <c r="E98" s="245" t="str">
        <f>IF(OR(TOTAL!E98="",TOTAL!E98=0),"",TOTAL!E98/TOTAL!$C$6*'Vîrsta 3-4 ani'!$C$6)</f>
        <v/>
      </c>
      <c r="F98" s="245" t="str">
        <f>IF(OR(TOTAL!F98="",TOTAL!F98=0),"",TOTAL!F98/TOTAL!$C$6*'Vîrsta 3-4 ani'!$C$6)</f>
        <v/>
      </c>
      <c r="G98" s="245" t="str">
        <f>IF(OR(TOTAL!G98="",TOTAL!G98=0),"",TOTAL!G98/TOTAL!$C$6*'Vîrsta 3-4 ani'!$C$6)</f>
        <v/>
      </c>
      <c r="H98" s="245" t="str">
        <f>IF(OR(TOTAL!H98="",TOTAL!H98=0),"",TOTAL!H98/TOTAL!$C$6*'Vîrsta 3-4 ani'!$C$6)</f>
        <v/>
      </c>
      <c r="I98" s="245" t="str">
        <f>IF(OR(TOTAL!I98="",TOTAL!I98=0),"",TOTAL!I98/TOTAL!$C$6*'Vîrsta 3-4 ani'!$C$6)</f>
        <v/>
      </c>
      <c r="J98" s="245" t="str">
        <f>IF(OR(TOTAL!J98="",TOTAL!J98=0),"",TOTAL!J98/TOTAL!$C$6*'Vîrsta 3-4 ani'!$C$6)</f>
        <v/>
      </c>
      <c r="K98" s="245" t="str">
        <f>IF(OR(TOTAL!K98="",TOTAL!K98=0),"",TOTAL!K98/TOTAL!$C$6*'Vîrsta 3-4 ani'!$C$6)</f>
        <v/>
      </c>
      <c r="L98" s="245" t="str">
        <f>IF(OR(TOTAL!L98="",TOTAL!L98=0),"",TOTAL!L98/TOTAL!$C$6*'Vîrsta 3-4 ani'!$C$6)</f>
        <v/>
      </c>
      <c r="M98" s="245" t="str">
        <f>IF(OR(TOTAL!M98="",TOTAL!M98=0),"",TOTAL!M98/TOTAL!$C$6*'Vîrsta 3-4 ani'!$C$6)</f>
        <v/>
      </c>
      <c r="N98" s="245" t="str">
        <f>IF(OR(TOTAL!N98="",TOTAL!N98=0),"",TOTAL!N98/TOTAL!$C$6*'Vîrsta 3-4 ani'!$C$6)</f>
        <v/>
      </c>
      <c r="O98" s="245" t="str">
        <f>IF(OR(TOTAL!O98="",TOTAL!O98=0),"",TOTAL!O98/TOTAL!$C$6*'Vîrsta 3-4 ani'!$C$6)</f>
        <v/>
      </c>
      <c r="P98" s="245" t="str">
        <f>IF(OR(TOTAL!P98="",TOTAL!P98=0),"",TOTAL!P98/TOTAL!$C$6*'Vîrsta 3-4 ani'!$C$6)</f>
        <v/>
      </c>
      <c r="Q98" s="245" t="str">
        <f>IF(OR(TOTAL!Q98="",TOTAL!Q98=0),"",TOTAL!Q98/TOTAL!$C$6*'Vîrsta 3-4 ani'!$C$6)</f>
        <v/>
      </c>
      <c r="R98" s="245" t="str">
        <f>IF(OR(TOTAL!R98="",TOTAL!R98=0),"",TOTAL!R98/TOTAL!$C$6*'Vîrsta 3-4 ani'!$C$6)</f>
        <v/>
      </c>
      <c r="S98" s="245" t="str">
        <f>IF(OR(TOTAL!S98="",TOTAL!S98=0),"",TOTAL!S98/TOTAL!$C$6*'Vîrsta 3-4 ani'!$C$6)</f>
        <v/>
      </c>
      <c r="T98" s="245" t="str">
        <f>IF(OR(TOTAL!T98="",TOTAL!T98=0),"",TOTAL!T98/TOTAL!$C$6*'Vîrsta 3-4 ani'!$C$6)</f>
        <v/>
      </c>
      <c r="U98" s="245" t="str">
        <f>IF(OR(TOTAL!U98="",TOTAL!U98=0),"",TOTAL!U98/TOTAL!$C$6*'Vîrsta 3-4 ani'!$C$6)</f>
        <v/>
      </c>
      <c r="V98" s="245" t="str">
        <f>IF(OR(TOTAL!V98="",TOTAL!V98=0),"",TOTAL!V98/TOTAL!$C$6*'Vîrsta 3-4 ani'!$C$6)</f>
        <v/>
      </c>
      <c r="W98" s="245" t="str">
        <f>IF(OR(TOTAL!W98="",TOTAL!W98=0),"",TOTAL!W98/TOTAL!$C$6*'Vîrsta 3-4 ani'!$C$6)</f>
        <v/>
      </c>
      <c r="X98" s="245" t="str">
        <f>IF(OR(TOTAL!X98="",TOTAL!X98=0),"",TOTAL!X98/TOTAL!$C$6*'Vîrsta 3-4 ani'!$C$6)</f>
        <v/>
      </c>
      <c r="Y98" s="245" t="str">
        <f>IF(OR(TOTAL!Y98="",TOTAL!Y98=0),"",TOTAL!Y98/TOTAL!$C$6*'Vîrsta 3-4 ani'!$C$6)</f>
        <v/>
      </c>
      <c r="Z98" s="11">
        <f t="shared" si="62"/>
        <v>0</v>
      </c>
      <c r="AA98" s="11">
        <f t="shared" si="39"/>
        <v>0</v>
      </c>
      <c r="AB98" s="11" t="str">
        <f t="shared" si="60"/>
        <v/>
      </c>
      <c r="AC98" s="7"/>
      <c r="AD98" s="97" t="str">
        <f t="shared" si="63"/>
        <v/>
      </c>
      <c r="AE98" s="98">
        <v>4.0000000000000001E-3</v>
      </c>
      <c r="AF98" s="97" t="str">
        <f t="shared" si="58"/>
        <v/>
      </c>
      <c r="AG98" s="98"/>
      <c r="AH98" s="97" t="str">
        <f t="shared" si="59"/>
        <v/>
      </c>
      <c r="AI98" s="98">
        <v>0.81</v>
      </c>
      <c r="AJ98" s="97" t="str">
        <f t="shared" si="55"/>
        <v/>
      </c>
      <c r="AK98" s="98">
        <v>3.25</v>
      </c>
      <c r="AL98" s="192"/>
      <c r="AM98" s="99"/>
      <c r="AN98" s="99"/>
      <c r="AO98" s="66"/>
    </row>
    <row r="99" spans="1:41" s="31" customFormat="1" ht="17" x14ac:dyDescent="0.2">
      <c r="A99" s="312"/>
      <c r="B99" s="60" t="s">
        <v>49</v>
      </c>
      <c r="C99" s="245">
        <f>IF(OR(TOTAL!C99="",TOTAL!C99=0),"",TOTAL!C99/TOTAL!$C$6*'Vîrsta 3-4 ani'!$C$6)</f>
        <v>0.16470588235294115</v>
      </c>
      <c r="D99" s="245">
        <f>IF(OR(TOTAL!D99="",TOTAL!D99=0),"",TOTAL!D99/TOTAL!$C$6*'Vîrsta 3-4 ani'!$C$6)</f>
        <v>0.16470588235294115</v>
      </c>
      <c r="E99" s="245" t="str">
        <f>IF(OR(TOTAL!E99="",TOTAL!E99=0),"",TOTAL!E99/TOTAL!$C$6*'Vîrsta 3-4 ani'!$C$6)</f>
        <v/>
      </c>
      <c r="F99" s="245" t="str">
        <f>IF(OR(TOTAL!F99="",TOTAL!F99=0),"",TOTAL!F99/TOTAL!$C$6*'Vîrsta 3-4 ani'!$C$6)</f>
        <v/>
      </c>
      <c r="G99" s="245" t="str">
        <f>IF(OR(TOTAL!G99="",TOTAL!G99=0),"",TOTAL!G99/TOTAL!$C$6*'Vîrsta 3-4 ani'!$C$6)</f>
        <v/>
      </c>
      <c r="H99" s="245">
        <f>IF(OR(TOTAL!H99="",TOTAL!H99=0),"",TOTAL!H99/TOTAL!$C$6*'Vîrsta 3-4 ani'!$C$6)</f>
        <v>0.14901960784313725</v>
      </c>
      <c r="I99" s="245">
        <f>IF(OR(TOTAL!I99="",TOTAL!I99=0),"",TOTAL!I99/TOTAL!$C$6*'Vîrsta 3-4 ani'!$C$6)</f>
        <v>0.14901960784313725</v>
      </c>
      <c r="J99" s="245" t="str">
        <f>IF(OR(TOTAL!J99="",TOTAL!J99=0),"",TOTAL!J99/TOTAL!$C$6*'Vîrsta 3-4 ani'!$C$6)</f>
        <v/>
      </c>
      <c r="K99" s="245" t="str">
        <f>IF(OR(TOTAL!K99="",TOTAL!K99=0),"",TOTAL!K99/TOTAL!$C$6*'Vîrsta 3-4 ani'!$C$6)</f>
        <v/>
      </c>
      <c r="L99" s="245">
        <f>IF(OR(TOTAL!L99="",TOTAL!L99=0),"",TOTAL!L99/TOTAL!$C$6*'Vîrsta 3-4 ani'!$C$6)</f>
        <v>0.14901960784313725</v>
      </c>
      <c r="M99" s="245">
        <f>IF(OR(TOTAL!M99="",TOTAL!M99=0),"",TOTAL!M99/TOTAL!$C$6*'Vîrsta 3-4 ani'!$C$6)</f>
        <v>0.16470588235294115</v>
      </c>
      <c r="N99" s="245" t="str">
        <f>IF(OR(TOTAL!N99="",TOTAL!N99=0),"",TOTAL!N99/TOTAL!$C$6*'Vîrsta 3-4 ani'!$C$6)</f>
        <v/>
      </c>
      <c r="O99" s="245" t="str">
        <f>IF(OR(TOTAL!O99="",TOTAL!O99=0),"",TOTAL!O99/TOTAL!$C$6*'Vîrsta 3-4 ani'!$C$6)</f>
        <v/>
      </c>
      <c r="P99" s="245" t="str">
        <f>IF(OR(TOTAL!P99="",TOTAL!P99=0),"",TOTAL!P99/TOTAL!$C$6*'Vîrsta 3-4 ani'!$C$6)</f>
        <v/>
      </c>
      <c r="Q99" s="245" t="str">
        <f>IF(OR(TOTAL!Q99="",TOTAL!Q99=0),"",TOTAL!Q99/TOTAL!$C$6*'Vîrsta 3-4 ani'!$C$6)</f>
        <v/>
      </c>
      <c r="R99" s="245" t="str">
        <f>IF(OR(TOTAL!R99="",TOTAL!R99=0),"",TOTAL!R99/TOTAL!$C$6*'Vîrsta 3-4 ani'!$C$6)</f>
        <v/>
      </c>
      <c r="S99" s="245" t="str">
        <f>IF(OR(TOTAL!S99="",TOTAL!S99=0),"",TOTAL!S99/TOTAL!$C$6*'Vîrsta 3-4 ani'!$C$6)</f>
        <v/>
      </c>
      <c r="T99" s="245" t="str">
        <f>IF(OR(TOTAL!T99="",TOTAL!T99=0),"",TOTAL!T99/TOTAL!$C$6*'Vîrsta 3-4 ani'!$C$6)</f>
        <v/>
      </c>
      <c r="U99" s="245" t="str">
        <f>IF(OR(TOTAL!U99="",TOTAL!U99=0),"",TOTAL!U99/TOTAL!$C$6*'Vîrsta 3-4 ani'!$C$6)</f>
        <v/>
      </c>
      <c r="V99" s="245" t="str">
        <f>IF(OR(TOTAL!V99="",TOTAL!V99=0),"",TOTAL!V99/TOTAL!$C$6*'Vîrsta 3-4 ani'!$C$6)</f>
        <v/>
      </c>
      <c r="W99" s="245">
        <f>IF(OR(TOTAL!W99="",TOTAL!W99=0),"",TOTAL!W99/TOTAL!$C$6*'Vîrsta 3-4 ani'!$C$6)</f>
        <v>0.14901960784313725</v>
      </c>
      <c r="X99" s="245" t="str">
        <f>IF(OR(TOTAL!X99="",TOTAL!X99=0),"",TOTAL!X99/TOTAL!$C$6*'Vîrsta 3-4 ani'!$C$6)</f>
        <v/>
      </c>
      <c r="Y99" s="245" t="str">
        <f>IF(OR(TOTAL!Y99="",TOTAL!Y99=0),"",TOTAL!Y99/TOTAL!$C$6*'Vîrsta 3-4 ani'!$C$6)</f>
        <v/>
      </c>
      <c r="Z99" s="11">
        <f t="shared" si="62"/>
        <v>1.0901960784313725</v>
      </c>
      <c r="AA99" s="11">
        <f t="shared" si="39"/>
        <v>5.3440984236831985</v>
      </c>
      <c r="AB99" s="11">
        <f t="shared" si="60"/>
        <v>5.3440984236831985</v>
      </c>
      <c r="AC99" s="7"/>
      <c r="AD99" s="97">
        <f t="shared" si="63"/>
        <v>7.4817377931564788E-2</v>
      </c>
      <c r="AE99" s="98">
        <v>1.4E-2</v>
      </c>
      <c r="AF99" s="97">
        <f t="shared" si="58"/>
        <v>5.344098423683199E-3</v>
      </c>
      <c r="AG99" s="98">
        <v>1E-3</v>
      </c>
      <c r="AH99" s="97">
        <f t="shared" si="59"/>
        <v>3.513744713571703</v>
      </c>
      <c r="AI99" s="98">
        <v>0.65749999999999997</v>
      </c>
      <c r="AJ99" s="97">
        <f t="shared" si="55"/>
        <v>12.318146866589773</v>
      </c>
      <c r="AK99" s="98">
        <v>2.3050000000000002</v>
      </c>
      <c r="AL99" s="204"/>
      <c r="AM99" s="176"/>
      <c r="AN99" s="176"/>
      <c r="AO99" s="66"/>
    </row>
    <row r="100" spans="1:41" ht="18" thickBot="1" x14ac:dyDescent="0.25">
      <c r="A100" s="237">
        <v>13</v>
      </c>
      <c r="B100" s="73" t="s">
        <v>9</v>
      </c>
      <c r="C100" s="253">
        <f>IF(OR(TOTAL!C100="",TOTAL!C100=0),"",IF('Vîrsta 1-2 ani'!$C$6&lt;=0,(TOTAL!C100-('Vîrsta 5-7 ani'!$C$6*0.00032))/TOTAL!$C$6*'Vîrsta 3-4 ani'!$C$6,(('Vîrsta 1-2 ani'!C100/'Vîrsta 1-2 ani'!$C$6)+0.00016)*'Vîrsta 3-4 ani'!$C$6))</f>
        <v>1.807058823529412E-2</v>
      </c>
      <c r="D100" s="253">
        <f>IF(OR(TOTAL!D100="",TOTAL!D100=0),"",IF('Vîrsta 1-2 ani'!$C$6&lt;=0,(TOTAL!D100-('Vîrsta 5-7 ani'!$C$6*0.00032))/TOTAL!$C$6*'Vîrsta 3-4 ani'!$C$6,(('Vîrsta 1-2 ani'!D100/'Vîrsta 1-2 ani'!$C$6)+0.00016)*'Vîrsta 3-4 ani'!$C$6))</f>
        <v>1.807058823529412E-2</v>
      </c>
      <c r="E100" s="253">
        <f>IF(OR(TOTAL!E100="",TOTAL!E100=0),"",IF('Vîrsta 1-2 ani'!$C$6&lt;=0,(TOTAL!E100-('Vîrsta 5-7 ani'!$C$6*0.00032))/TOTAL!$C$6*'Vîrsta 3-4 ani'!$C$6,(('Vîrsta 1-2 ani'!E100/'Vîrsta 1-2 ani'!$C$6)+0.00016)*'Vîrsta 3-4 ani'!$C$6))</f>
        <v>1.807058823529412E-2</v>
      </c>
      <c r="F100" s="253">
        <f>IF(OR(TOTAL!F100="",TOTAL!F100=0),"",IF('Vîrsta 1-2 ani'!$C$6&lt;=0,(TOTAL!F100-('Vîrsta 5-7 ani'!$C$6*0.00032))/TOTAL!$C$6*'Vîrsta 3-4 ani'!$C$6,(('Vîrsta 1-2 ani'!F100/'Vîrsta 1-2 ani'!$C$6)+0.00016)*'Vîrsta 3-4 ani'!$C$6))</f>
        <v>1.807058823529412E-2</v>
      </c>
      <c r="G100" s="253">
        <f>IF(OR(TOTAL!G100="",TOTAL!G100=0),"",IF('Vîrsta 1-2 ani'!$C$6&lt;=0,(TOTAL!G100-('Vîrsta 5-7 ani'!$C$6*0.00032))/TOTAL!$C$6*'Vîrsta 3-4 ani'!$C$6,(('Vîrsta 1-2 ani'!G100/'Vîrsta 1-2 ani'!$C$6)+0.00016)*'Vîrsta 3-4 ani'!$C$6))</f>
        <v>1.4149019607843137E-2</v>
      </c>
      <c r="H100" s="253">
        <f>IF(OR(TOTAL!H100="",TOTAL!H100=0),"",IF('Vîrsta 1-2 ani'!$C$6&lt;=0,(TOTAL!H100-('Vîrsta 5-7 ani'!$C$6*0.00032))/TOTAL!$C$6*'Vîrsta 3-4 ani'!$C$6,(('Vîrsta 1-2 ani'!H100/'Vîrsta 1-2 ani'!$C$6)+0.00016)*'Vîrsta 3-4 ani'!$C$6))</f>
        <v>1.6109803921568626E-2</v>
      </c>
      <c r="I100" s="253">
        <f>IF(OR(TOTAL!I100="",TOTAL!I100=0),"",IF('Vîrsta 1-2 ani'!$C$6&lt;=0,(TOTAL!I100-('Vîrsta 5-7 ani'!$C$6*0.00032))/TOTAL!$C$6*'Vîrsta 3-4 ani'!$C$6,(('Vîrsta 1-2 ani'!I100/'Vîrsta 1-2 ani'!$C$6)+0.00016)*'Vîrsta 3-4 ani'!$C$6))</f>
        <v>1.6109803921568626E-2</v>
      </c>
      <c r="J100" s="253">
        <f>IF(OR(TOTAL!J100="",TOTAL!J100=0),"",IF('Vîrsta 1-2 ani'!$C$6&lt;=0,(TOTAL!J100-('Vîrsta 5-7 ani'!$C$6*0.00032))/TOTAL!$C$6*'Vîrsta 3-4 ani'!$C$6,(('Vîrsta 1-2 ani'!J100/'Vîrsta 1-2 ani'!$C$6)+0.00016)*'Vîrsta 3-4 ani'!$C$6))</f>
        <v>1.4149019607843137E-2</v>
      </c>
      <c r="K100" s="253">
        <f>IF(OR(TOTAL!K100="",TOTAL!K100=0),"",IF('Vîrsta 1-2 ani'!$C$6&lt;=0,(TOTAL!K100-('Vîrsta 5-7 ani'!$C$6*0.00032))/TOTAL!$C$6*'Vîrsta 3-4 ani'!$C$6,(('Vîrsta 1-2 ani'!K100/'Vîrsta 1-2 ani'!$C$6)+0.00016)*'Vîrsta 3-4 ani'!$C$6))</f>
        <v>1.4149019607843137E-2</v>
      </c>
      <c r="L100" s="253">
        <f>IF(OR(TOTAL!L100="",TOTAL!L100=0),"",IF('Vîrsta 1-2 ani'!$C$6&lt;=0,(TOTAL!L100-('Vîrsta 5-7 ani'!$C$6*0.00032))/TOTAL!$C$6*'Vîrsta 3-4 ani'!$C$6,(('Vîrsta 1-2 ani'!L100/'Vîrsta 1-2 ani'!$C$6)+0.00016)*'Vîrsta 3-4 ani'!$C$6))</f>
        <v>1.4149019607843137E-2</v>
      </c>
      <c r="M100" s="253">
        <f>IF(OR(TOTAL!M100="",TOTAL!M100=0),"",IF('Vîrsta 1-2 ani'!$C$6&lt;=0,(TOTAL!M100-('Vîrsta 5-7 ani'!$C$6*0.00032))/TOTAL!$C$6*'Vîrsta 3-4 ani'!$C$6,(('Vîrsta 1-2 ani'!M100/'Vîrsta 1-2 ani'!$C$6)+0.00016)*'Vîrsta 3-4 ani'!$C$6))</f>
        <v>1.6109803921568626E-2</v>
      </c>
      <c r="N100" s="253">
        <f>IF(OR(TOTAL!N100="",TOTAL!N100=0),"",IF('Vîrsta 1-2 ani'!$C$6&lt;=0,(TOTAL!N100-('Vîrsta 5-7 ani'!$C$6*0.00032))/TOTAL!$C$6*'Vîrsta 3-4 ani'!$C$6,(('Vîrsta 1-2 ani'!N100/'Vîrsta 1-2 ani'!$C$6)+0.00016)*'Vîrsta 3-4 ani'!$C$6))</f>
        <v>1.6109803921568626E-2</v>
      </c>
      <c r="O100" s="253">
        <f>IF(OR(TOTAL!O100="",TOTAL!O100=0),"",IF('Vîrsta 1-2 ani'!$C$6&lt;=0,(TOTAL!O100-('Vîrsta 5-7 ani'!$C$6*0.00032))/TOTAL!$C$6*'Vîrsta 3-4 ani'!$C$6,(('Vîrsta 1-2 ani'!O100/'Vîrsta 1-2 ani'!$C$6)+0.00016)*'Vîrsta 3-4 ani'!$C$6))</f>
        <v>1.6109803921568626E-2</v>
      </c>
      <c r="P100" s="253">
        <f>IF(OR(TOTAL!P100="",TOTAL!P100=0),"",IF('Vîrsta 1-2 ani'!$C$6&lt;=0,(TOTAL!P100-('Vîrsta 5-7 ani'!$C$6*0.00032))/TOTAL!$C$6*'Vîrsta 3-4 ani'!$C$6,(('Vîrsta 1-2 ani'!P100/'Vîrsta 1-2 ani'!$C$6)+0.00016)*'Vîrsta 3-4 ani'!$C$6))</f>
        <v>1.4149019607843137E-2</v>
      </c>
      <c r="Q100" s="253">
        <f>IF(OR(TOTAL!Q100="",TOTAL!Q100=0),"",IF('Vîrsta 1-2 ani'!$C$6&lt;=0,(TOTAL!Q100-('Vîrsta 5-7 ani'!$C$6*0.00032))/TOTAL!$C$6*'Vîrsta 3-4 ani'!$C$6,(('Vîrsta 1-2 ani'!Q100/'Vîrsta 1-2 ani'!$C$6)+0.00016)*'Vîrsta 3-4 ani'!$C$6))</f>
        <v>1.4149019607843137E-2</v>
      </c>
      <c r="R100" s="253">
        <f>IF(OR(TOTAL!R100="",TOTAL!R100=0),"",IF('Vîrsta 1-2 ani'!$C$6&lt;=0,(TOTAL!R100-('Vîrsta 5-7 ani'!$C$6*0.00032))/TOTAL!$C$6*'Vîrsta 3-4 ani'!$C$6,(('Vîrsta 1-2 ani'!R100/'Vîrsta 1-2 ani'!$C$6)+0.00016)*'Vîrsta 3-4 ani'!$C$6))</f>
        <v>1.4149019607843137E-2</v>
      </c>
      <c r="S100" s="253">
        <f>IF(OR(TOTAL!S100="",TOTAL!S100=0),"",IF('Vîrsta 1-2 ani'!$C$6&lt;=0,(TOTAL!S100-('Vîrsta 5-7 ani'!$C$6*0.00032))/TOTAL!$C$6*'Vîrsta 3-4 ani'!$C$6,(('Vîrsta 1-2 ani'!S100/'Vîrsta 1-2 ani'!$C$6)+0.00016)*'Vîrsta 3-4 ani'!$C$6))</f>
        <v>1.4149019607843137E-2</v>
      </c>
      <c r="T100" s="253">
        <f>IF(OR(TOTAL!T100="",TOTAL!T100=0),"",IF('Vîrsta 1-2 ani'!$C$6&lt;=0,(TOTAL!T100-('Vîrsta 5-7 ani'!$C$6*0.00032))/TOTAL!$C$6*'Vîrsta 3-4 ani'!$C$6,(('Vîrsta 1-2 ani'!T100/'Vîrsta 1-2 ani'!$C$6)+0.00016)*'Vîrsta 3-4 ani'!$C$6))</f>
        <v>1.4149019607843137E-2</v>
      </c>
      <c r="U100" s="253">
        <f>IF(OR(TOTAL!U100="",TOTAL!U100=0),"",IF('Vîrsta 1-2 ani'!$C$6&lt;=0,(TOTAL!U100-('Vîrsta 5-7 ani'!$C$6*0.00032))/TOTAL!$C$6*'Vîrsta 3-4 ani'!$C$6,(('Vîrsta 1-2 ani'!U100/'Vîrsta 1-2 ani'!$C$6)+0.00016)*'Vîrsta 3-4 ani'!$C$6))</f>
        <v>1.4149019607843137E-2</v>
      </c>
      <c r="V100" s="253">
        <f>IF(OR(TOTAL!V100="",TOTAL!V100=0),"",IF('Vîrsta 1-2 ani'!$C$6&lt;=0,(TOTAL!V100-('Vîrsta 5-7 ani'!$C$6*0.00032))/TOTAL!$C$6*'Vîrsta 3-4 ani'!$C$6,(('Vîrsta 1-2 ani'!V100/'Vîrsta 1-2 ani'!$C$6)+0.00016)*'Vîrsta 3-4 ani'!$C$6))</f>
        <v>1.6109803921568626E-2</v>
      </c>
      <c r="W100" s="253">
        <f>IF(OR(TOTAL!W100="",TOTAL!W100=0),"",IF('Vîrsta 1-2 ani'!$C$6&lt;=0,(TOTAL!W100-('Vîrsta 5-7 ani'!$C$6*0.00032))/TOTAL!$C$6*'Vîrsta 3-4 ani'!$C$6,(('Vîrsta 1-2 ani'!W100/'Vîrsta 1-2 ani'!$C$6)+0.00016)*'Vîrsta 3-4 ani'!$C$6))</f>
        <v>1.4149019607843137E-2</v>
      </c>
      <c r="X100" s="253" t="str">
        <f>IF(OR(TOTAL!X100="",TOTAL!X100=0),"",IF('Vîrsta 1-2 ani'!$C$6&lt;=0,(TOTAL!X100-('Vîrsta 5-7 ani'!$C$6*0.00032))/TOTAL!$C$6*'Vîrsta 3-4 ani'!$C$6,(('Vîrsta 1-2 ani'!X100/'Vîrsta 1-2 ani'!$C$6)+0.00016)*'Vîrsta 3-4 ani'!$C$6))</f>
        <v/>
      </c>
      <c r="Y100" s="253" t="str">
        <f>IF(OR(TOTAL!Y100="",TOTAL!Y100=0),"",IF('Vîrsta 1-2 ani'!$C$6&lt;=0,(TOTAL!Y100-('Vîrsta 5-7 ani'!$C$6*0.00032))/TOTAL!$C$6*'Vîrsta 3-4 ani'!$C$6,(('Vîrsta 1-2 ani'!Y100/'Vîrsta 1-2 ani'!$C$6)+0.00016)*'Vîrsta 3-4 ani'!$C$6))</f>
        <v/>
      </c>
      <c r="Z100" s="74">
        <f t="shared" si="62"/>
        <v>0.32458039215686291</v>
      </c>
      <c r="AA100" s="74">
        <f t="shared" si="39"/>
        <v>1.5910803537101124</v>
      </c>
      <c r="AB100" s="74">
        <f t="shared" si="40"/>
        <v>1.5910803537101124</v>
      </c>
      <c r="AC100" s="75"/>
      <c r="AD100" s="106">
        <f t="shared" si="63"/>
        <v>0</v>
      </c>
      <c r="AE100" s="107"/>
      <c r="AF100" s="106">
        <f t="shared" si="58"/>
        <v>0</v>
      </c>
      <c r="AG100" s="107"/>
      <c r="AH100" s="106">
        <f t="shared" si="59"/>
        <v>0</v>
      </c>
      <c r="AI100" s="107"/>
      <c r="AJ100" s="106">
        <f t="shared" si="55"/>
        <v>0</v>
      </c>
      <c r="AK100" s="146"/>
      <c r="AL100" s="205">
        <v>1.28</v>
      </c>
      <c r="AM100" s="147">
        <f t="shared" ref="AM100" si="64">IFERROR((AB100-AL100),"")</f>
        <v>0.31108035371011233</v>
      </c>
      <c r="AN100" s="147">
        <f t="shared" ref="AN100" si="65">IFERROR((AB100*100/AL100),"")</f>
        <v>124.30315263360252</v>
      </c>
      <c r="AO100" s="18"/>
    </row>
    <row r="101" spans="1:41" ht="17" x14ac:dyDescent="0.2">
      <c r="A101" s="109">
        <v>14</v>
      </c>
      <c r="B101" s="110" t="s">
        <v>8</v>
      </c>
      <c r="C101" s="254" t="str">
        <f>IF(OR(TOTAL!C101="",TOTAL!C101=0),"",TOTAL!C101/TOTAL!$C$6*'Vîrsta 3-4 ani'!$C$6)</f>
        <v/>
      </c>
      <c r="D101" s="254">
        <f>IF(OR(TOTAL!D101="",TOTAL!D101=0),"",TOTAL!D101/TOTAL!$C$6*'Vîrsta 3-4 ani'!$C$6)</f>
        <v>1.9607843137254902E-3</v>
      </c>
      <c r="E101" s="254" t="str">
        <f>IF(OR(TOTAL!E101="",TOTAL!E101=0),"",TOTAL!E101/TOTAL!$C$6*'Vîrsta 3-4 ani'!$C$6)</f>
        <v/>
      </c>
      <c r="F101" s="254">
        <f>IF(OR(TOTAL!F101="",TOTAL!F101=0),"",TOTAL!F101/TOTAL!$C$6*'Vîrsta 3-4 ani'!$C$6)</f>
        <v>2.9411764705882353E-3</v>
      </c>
      <c r="G101" s="254">
        <f>IF(OR(TOTAL!G101="",TOTAL!G101=0),"",TOTAL!G101/TOTAL!$C$6*'Vîrsta 3-4 ani'!$C$6)</f>
        <v>1.9607843137254902E-3</v>
      </c>
      <c r="H101" s="254" t="str">
        <f>IF(OR(TOTAL!H101="",TOTAL!H101=0),"",TOTAL!H101/TOTAL!$C$6*'Vîrsta 3-4 ani'!$C$6)</f>
        <v/>
      </c>
      <c r="I101" s="254">
        <f>IF(OR(TOTAL!I101="",TOTAL!I101=0),"",TOTAL!I101/TOTAL!$C$6*'Vîrsta 3-4 ani'!$C$6)</f>
        <v>2.5490196078431374E-3</v>
      </c>
      <c r="J101" s="254" t="str">
        <f>IF(OR(TOTAL!J101="",TOTAL!J101=0),"",TOTAL!J101/TOTAL!$C$6*'Vîrsta 3-4 ani'!$C$6)</f>
        <v/>
      </c>
      <c r="K101" s="254">
        <f>IF(OR(TOTAL!K101="",TOTAL!K101=0),"",TOTAL!K101/TOTAL!$C$6*'Vîrsta 3-4 ani'!$C$6)</f>
        <v>2.3529411764705885E-3</v>
      </c>
      <c r="L101" s="254">
        <f>IF(OR(TOTAL!L101="",TOTAL!L101=0),"",TOTAL!L101/TOTAL!$C$6*'Vîrsta 3-4 ani'!$C$6)</f>
        <v>2.3529411764705885E-3</v>
      </c>
      <c r="M101" s="254" t="str">
        <f>IF(OR(TOTAL!M101="",TOTAL!M101=0),"",TOTAL!M101/TOTAL!$C$6*'Vîrsta 3-4 ani'!$C$6)</f>
        <v/>
      </c>
      <c r="N101" s="254">
        <f>IF(OR(TOTAL!N101="",TOTAL!N101=0),"",TOTAL!N101/TOTAL!$C$6*'Vîrsta 3-4 ani'!$C$6)</f>
        <v>2.5490196078431374E-3</v>
      </c>
      <c r="O101" s="254" t="str">
        <f>IF(OR(TOTAL!O101="",TOTAL!O101=0),"",TOTAL!O101/TOTAL!$C$6*'Vîrsta 3-4 ani'!$C$6)</f>
        <v/>
      </c>
      <c r="P101" s="254">
        <f>IF(OR(TOTAL!P101="",TOTAL!P101=0),"",TOTAL!P101/TOTAL!$C$6*'Vîrsta 3-4 ani'!$C$6)</f>
        <v>2.3529411764705885E-3</v>
      </c>
      <c r="Q101" s="254">
        <f>IF(OR(TOTAL!Q101="",TOTAL!Q101=0),"",TOTAL!Q101/TOTAL!$C$6*'Vîrsta 3-4 ani'!$C$6)</f>
        <v>2.3529411764705885E-3</v>
      </c>
      <c r="R101" s="254" t="str">
        <f>IF(OR(TOTAL!R101="",TOTAL!R101=0),"",TOTAL!R101/TOTAL!$C$6*'Vîrsta 3-4 ani'!$C$6)</f>
        <v/>
      </c>
      <c r="S101" s="254">
        <f>IF(OR(TOTAL!S101="",TOTAL!S101=0),"",TOTAL!S101/TOTAL!$C$6*'Vîrsta 3-4 ani'!$C$6)</f>
        <v>2.3529411764705885E-3</v>
      </c>
      <c r="T101" s="254" t="str">
        <f>IF(OR(TOTAL!T101="",TOTAL!T101=0),"",TOTAL!T101/TOTAL!$C$6*'Vîrsta 3-4 ani'!$C$6)</f>
        <v/>
      </c>
      <c r="U101" s="254">
        <f>IF(OR(TOTAL!U101="",TOTAL!U101=0),"",TOTAL!U101/TOTAL!$C$6*'Vîrsta 3-4 ani'!$C$6)</f>
        <v>1.9607843137254902E-3</v>
      </c>
      <c r="V101" s="254">
        <f>IF(OR(TOTAL!V101="",TOTAL!V101=0),"",TOTAL!V101/TOTAL!$C$6*'Vîrsta 3-4 ani'!$C$6)</f>
        <v>1.9607843137254902E-3</v>
      </c>
      <c r="W101" s="254" t="str">
        <f>IF(OR(TOTAL!W101="",TOTAL!W101=0),"",TOTAL!W101/TOTAL!$C$6*'Vîrsta 3-4 ani'!$C$6)</f>
        <v/>
      </c>
      <c r="X101" s="254">
        <f>IF(OR(TOTAL!X101="",TOTAL!X101=0),"",TOTAL!X101/TOTAL!$C$6*'Vîrsta 3-4 ani'!$C$6)</f>
        <v>2.5490196078431374E-3</v>
      </c>
      <c r="Y101" s="254" t="str">
        <f>IF(OR(TOTAL!Y101="",TOTAL!Y101=0),"",TOTAL!Y101/TOTAL!$C$6*'Vîrsta 3-4 ani'!$C$6)</f>
        <v/>
      </c>
      <c r="Z101" s="111">
        <f t="shared" si="62"/>
        <v>3.019607843137255E-2</v>
      </c>
      <c r="AA101" s="111">
        <f t="shared" si="39"/>
        <v>0.14801999231064977</v>
      </c>
      <c r="AB101" s="111">
        <f t="shared" si="40"/>
        <v>0.14801999231064977</v>
      </c>
      <c r="AC101" s="112">
        <v>0</v>
      </c>
      <c r="AD101" s="111">
        <f t="shared" si="63"/>
        <v>0</v>
      </c>
      <c r="AE101" s="113">
        <v>0</v>
      </c>
      <c r="AF101" s="111">
        <f t="shared" si="58"/>
        <v>0</v>
      </c>
      <c r="AG101" s="113">
        <v>0</v>
      </c>
      <c r="AH101" s="111">
        <f t="shared" si="59"/>
        <v>0</v>
      </c>
      <c r="AI101" s="140">
        <v>0</v>
      </c>
      <c r="AJ101" s="227">
        <f t="shared" si="55"/>
        <v>0</v>
      </c>
      <c r="AK101" s="224">
        <v>0</v>
      </c>
      <c r="AL101" s="142"/>
      <c r="AM101" s="143"/>
      <c r="AN101" s="143"/>
      <c r="AO101" s="18"/>
    </row>
    <row r="102" spans="1:41" ht="17" x14ac:dyDescent="0.2">
      <c r="A102" s="81">
        <v>15</v>
      </c>
      <c r="B102" s="82" t="s">
        <v>10</v>
      </c>
      <c r="C102" s="255">
        <f>IF(OR(TOTAL!C102="",TOTAL!C102=0),"",TOTAL!C102/TOTAL!$C$6*'Vîrsta 3-4 ani'!$C$6)</f>
        <v>1.9607843137254902E-2</v>
      </c>
      <c r="D102" s="255" t="str">
        <f>IF(OR(TOTAL!D102="",TOTAL!D102=0),"",TOTAL!D102/TOTAL!$C$6*'Vîrsta 3-4 ani'!$C$6)</f>
        <v/>
      </c>
      <c r="E102" s="255" t="str">
        <f>IF(OR(TOTAL!E102="",TOTAL!E102=0),"",TOTAL!E102/TOTAL!$C$6*'Vîrsta 3-4 ani'!$C$6)</f>
        <v/>
      </c>
      <c r="F102" s="255" t="str">
        <f>IF(OR(TOTAL!F102="",TOTAL!F102=0),"",TOTAL!F102/TOTAL!$C$6*'Vîrsta 3-4 ani'!$C$6)</f>
        <v/>
      </c>
      <c r="G102" s="255" t="str">
        <f>IF(OR(TOTAL!G102="",TOTAL!G102=0),"",TOTAL!G102/TOTAL!$C$6*'Vîrsta 3-4 ani'!$C$6)</f>
        <v/>
      </c>
      <c r="H102" s="255">
        <f>IF(OR(TOTAL!H102="",TOTAL!H102=0),"",TOTAL!H102/TOTAL!$C$6*'Vîrsta 3-4 ani'!$C$6)</f>
        <v>1.9607843137254902E-2</v>
      </c>
      <c r="I102" s="255" t="str">
        <f>IF(OR(TOTAL!I102="",TOTAL!I102=0),"",TOTAL!I102/TOTAL!$C$6*'Vîrsta 3-4 ani'!$C$6)</f>
        <v/>
      </c>
      <c r="J102" s="255" t="str">
        <f>IF(OR(TOTAL!J102="",TOTAL!J102=0),"",TOTAL!J102/TOTAL!$C$6*'Vîrsta 3-4 ani'!$C$6)</f>
        <v/>
      </c>
      <c r="K102" s="255" t="str">
        <f>IF(OR(TOTAL!K102="",TOTAL!K102=0),"",TOTAL!K102/TOTAL!$C$6*'Vîrsta 3-4 ani'!$C$6)</f>
        <v/>
      </c>
      <c r="L102" s="255" t="str">
        <f>IF(OR(TOTAL!L102="",TOTAL!L102=0),"",TOTAL!L102/TOTAL!$C$6*'Vîrsta 3-4 ani'!$C$6)</f>
        <v/>
      </c>
      <c r="M102" s="255">
        <f>IF(OR(TOTAL!M102="",TOTAL!M102=0),"",TOTAL!M102/TOTAL!$C$6*'Vîrsta 3-4 ani'!$C$6)</f>
        <v>1.9607843137254902E-2</v>
      </c>
      <c r="N102" s="255" t="str">
        <f>IF(OR(TOTAL!N102="",TOTAL!N102=0),"",TOTAL!N102/TOTAL!$C$6*'Vîrsta 3-4 ani'!$C$6)</f>
        <v/>
      </c>
      <c r="O102" s="255" t="str">
        <f>IF(OR(TOTAL!O102="",TOTAL!O102=0),"",TOTAL!O102/TOTAL!$C$6*'Vîrsta 3-4 ani'!$C$6)</f>
        <v/>
      </c>
      <c r="P102" s="255" t="str">
        <f>IF(OR(TOTAL!P102="",TOTAL!P102=0),"",TOTAL!P102/TOTAL!$C$6*'Vîrsta 3-4 ani'!$C$6)</f>
        <v/>
      </c>
      <c r="Q102" s="255" t="str">
        <f>IF(OR(TOTAL!Q102="",TOTAL!Q102=0),"",TOTAL!Q102/TOTAL!$C$6*'Vîrsta 3-4 ani'!$C$6)</f>
        <v/>
      </c>
      <c r="R102" s="255">
        <f>IF(OR(TOTAL!R102="",TOTAL!R102=0),"",TOTAL!R102/TOTAL!$C$6*'Vîrsta 3-4 ani'!$C$6)</f>
        <v>2.5490196078431372E-2</v>
      </c>
      <c r="S102" s="255" t="str">
        <f>IF(OR(TOTAL!S102="",TOTAL!S102=0),"",TOTAL!S102/TOTAL!$C$6*'Vîrsta 3-4 ani'!$C$6)</f>
        <v/>
      </c>
      <c r="T102" s="255" t="str">
        <f>IF(OR(TOTAL!T102="",TOTAL!T102=0),"",TOTAL!T102/TOTAL!$C$6*'Vîrsta 3-4 ani'!$C$6)</f>
        <v/>
      </c>
      <c r="U102" s="255" t="str">
        <f>IF(OR(TOTAL!U102="",TOTAL!U102=0),"",TOTAL!U102/TOTAL!$C$6*'Vîrsta 3-4 ani'!$C$6)</f>
        <v/>
      </c>
      <c r="V102" s="255" t="str">
        <f>IF(OR(TOTAL!V102="",TOTAL!V102=0),"",TOTAL!V102/TOTAL!$C$6*'Vîrsta 3-4 ani'!$C$6)</f>
        <v/>
      </c>
      <c r="W102" s="255">
        <f>IF(OR(TOTAL!W102="",TOTAL!W102=0),"",TOTAL!W102/TOTAL!$C$6*'Vîrsta 3-4 ani'!$C$6)</f>
        <v>2.5490196078431372E-2</v>
      </c>
      <c r="X102" s="255" t="str">
        <f>IF(OR(TOTAL!X102="",TOTAL!X102=0),"",TOTAL!X102/TOTAL!$C$6*'Vîrsta 3-4 ani'!$C$6)</f>
        <v/>
      </c>
      <c r="Y102" s="255" t="str">
        <f>IF(OR(TOTAL!Y102="",TOTAL!Y102=0),"",TOTAL!Y102/TOTAL!$C$6*'Vîrsta 3-4 ani'!$C$6)</f>
        <v/>
      </c>
      <c r="Z102" s="83">
        <f t="shared" si="62"/>
        <v>0.10980392156862745</v>
      </c>
      <c r="AA102" s="83">
        <f t="shared" si="39"/>
        <v>0.5382545174932718</v>
      </c>
      <c r="AB102" s="83">
        <f t="shared" si="40"/>
        <v>0.5382545174932718</v>
      </c>
      <c r="AC102" s="94">
        <v>0</v>
      </c>
      <c r="AD102" s="83">
        <f t="shared" si="63"/>
        <v>4.5213379469434836E-2</v>
      </c>
      <c r="AE102" s="85">
        <v>8.4000000000000005E-2</v>
      </c>
      <c r="AF102" s="83">
        <f t="shared" si="58"/>
        <v>1.0226835832372164E-2</v>
      </c>
      <c r="AG102" s="85">
        <v>1.9E-2</v>
      </c>
      <c r="AH102" s="83">
        <f t="shared" si="59"/>
        <v>9.7424067666282199E-2</v>
      </c>
      <c r="AI102" s="141">
        <v>0.18099999999999999</v>
      </c>
      <c r="AJ102" s="227">
        <f t="shared" si="55"/>
        <v>0.56516724336793545</v>
      </c>
      <c r="AK102" s="224">
        <v>1.05</v>
      </c>
      <c r="AL102" s="142"/>
      <c r="AM102" s="143"/>
      <c r="AN102" s="143"/>
      <c r="AO102" s="18"/>
    </row>
    <row r="103" spans="1:41" ht="17" x14ac:dyDescent="0.2">
      <c r="A103" s="81">
        <v>16</v>
      </c>
      <c r="B103" s="86" t="s">
        <v>50</v>
      </c>
      <c r="C103" s="256" t="str">
        <f>IF(OR(TOTAL!C103="",TOTAL!C103=0),"",TOTAL!C103/TOTAL!$C$6*'Vîrsta 3-4 ani'!$C$6)</f>
        <v/>
      </c>
      <c r="D103" s="256" t="str">
        <f>IF(OR(TOTAL!D103="",TOTAL!D103=0),"",TOTAL!D103/TOTAL!$C$6*'Vîrsta 3-4 ani'!$C$6)</f>
        <v/>
      </c>
      <c r="E103" s="256" t="str">
        <f>IF(OR(TOTAL!E103="",TOTAL!E103=0),"",TOTAL!E103/TOTAL!$C$6*'Vîrsta 3-4 ani'!$C$6)</f>
        <v/>
      </c>
      <c r="F103" s="256" t="str">
        <f>IF(OR(TOTAL!F103="",TOTAL!F103=0),"",TOTAL!F103/TOTAL!$C$6*'Vîrsta 3-4 ani'!$C$6)</f>
        <v/>
      </c>
      <c r="G103" s="256" t="str">
        <f>IF(OR(TOTAL!G103="",TOTAL!G103=0),"",TOTAL!G103/TOTAL!$C$6*'Vîrsta 3-4 ani'!$C$6)</f>
        <v/>
      </c>
      <c r="H103" s="256" t="str">
        <f>IF(OR(TOTAL!H103="",TOTAL!H103=0),"",TOTAL!H103/TOTAL!$C$6*'Vîrsta 3-4 ani'!$C$6)</f>
        <v/>
      </c>
      <c r="I103" s="256" t="str">
        <f>IF(OR(TOTAL!I103="",TOTAL!I103=0),"",TOTAL!I103/TOTAL!$C$6*'Vîrsta 3-4 ani'!$C$6)</f>
        <v/>
      </c>
      <c r="J103" s="256" t="str">
        <f>IF(OR(TOTAL!J103="",TOTAL!J103=0),"",TOTAL!J103/TOTAL!$C$6*'Vîrsta 3-4 ani'!$C$6)</f>
        <v/>
      </c>
      <c r="K103" s="256" t="str">
        <f>IF(OR(TOTAL!K103="",TOTAL!K103=0),"",TOTAL!K103/TOTAL!$C$6*'Vîrsta 3-4 ani'!$C$6)</f>
        <v/>
      </c>
      <c r="L103" s="256" t="str">
        <f>IF(OR(TOTAL!L103="",TOTAL!L103=0),"",TOTAL!L103/TOTAL!$C$6*'Vîrsta 3-4 ani'!$C$6)</f>
        <v/>
      </c>
      <c r="M103" s="256" t="str">
        <f>IF(OR(TOTAL!M103="",TOTAL!M103=0),"",TOTAL!M103/TOTAL!$C$6*'Vîrsta 3-4 ani'!$C$6)</f>
        <v/>
      </c>
      <c r="N103" s="256" t="str">
        <f>IF(OR(TOTAL!N103="",TOTAL!N103=0),"",TOTAL!N103/TOTAL!$C$6*'Vîrsta 3-4 ani'!$C$6)</f>
        <v/>
      </c>
      <c r="O103" s="256" t="str">
        <f>IF(OR(TOTAL!O103="",TOTAL!O103=0),"",TOTAL!O103/TOTAL!$C$6*'Vîrsta 3-4 ani'!$C$6)</f>
        <v/>
      </c>
      <c r="P103" s="256" t="str">
        <f>IF(OR(TOTAL!P103="",TOTAL!P103=0),"",TOTAL!P103/TOTAL!$C$6*'Vîrsta 3-4 ani'!$C$6)</f>
        <v/>
      </c>
      <c r="Q103" s="256" t="str">
        <f>IF(OR(TOTAL!Q103="",TOTAL!Q103=0),"",TOTAL!Q103/TOTAL!$C$6*'Vîrsta 3-4 ani'!$C$6)</f>
        <v/>
      </c>
      <c r="R103" s="256" t="str">
        <f>IF(OR(TOTAL!R103="",TOTAL!R103=0),"",TOTAL!R103/TOTAL!$C$6*'Vîrsta 3-4 ani'!$C$6)</f>
        <v/>
      </c>
      <c r="S103" s="256" t="str">
        <f>IF(OR(TOTAL!S103="",TOTAL!S103=0),"",TOTAL!S103/TOTAL!$C$6*'Vîrsta 3-4 ani'!$C$6)</f>
        <v/>
      </c>
      <c r="T103" s="256" t="str">
        <f>IF(OR(TOTAL!T103="",TOTAL!T103=0),"",TOTAL!T103/TOTAL!$C$6*'Vîrsta 3-4 ani'!$C$6)</f>
        <v/>
      </c>
      <c r="U103" s="256" t="str">
        <f>IF(OR(TOTAL!U103="",TOTAL!U103=0),"",TOTAL!U103/TOTAL!$C$6*'Vîrsta 3-4 ani'!$C$6)</f>
        <v/>
      </c>
      <c r="V103" s="256" t="str">
        <f>IF(OR(TOTAL!V103="",TOTAL!V103=0),"",TOTAL!V103/TOTAL!$C$6*'Vîrsta 3-4 ani'!$C$6)</f>
        <v/>
      </c>
      <c r="W103" s="256" t="str">
        <f>IF(OR(TOTAL!W103="",TOTAL!W103=0),"",TOTAL!W103/TOTAL!$C$6*'Vîrsta 3-4 ani'!$C$6)</f>
        <v/>
      </c>
      <c r="X103" s="256" t="str">
        <f>IF(OR(TOTAL!X103="",TOTAL!X103=0),"",TOTAL!X103/TOTAL!$C$6*'Vîrsta 3-4 ani'!$C$6)</f>
        <v/>
      </c>
      <c r="Y103" s="256" t="str">
        <f>IF(OR(TOTAL!Y103="",TOTAL!Y103=0),"",TOTAL!Y103/TOTAL!$C$6*'Vîrsta 3-4 ani'!$C$6)</f>
        <v/>
      </c>
      <c r="Z103" s="83">
        <f t="shared" si="62"/>
        <v>0</v>
      </c>
      <c r="AA103" s="83">
        <f t="shared" si="39"/>
        <v>0</v>
      </c>
      <c r="AB103" s="83" t="str">
        <f t="shared" si="40"/>
        <v/>
      </c>
      <c r="AC103" s="94">
        <v>0</v>
      </c>
      <c r="AD103" s="83" t="str">
        <f t="shared" si="63"/>
        <v/>
      </c>
      <c r="AE103" s="85">
        <v>5.3999999999999999E-2</v>
      </c>
      <c r="AF103" s="83" t="str">
        <f t="shared" si="58"/>
        <v/>
      </c>
      <c r="AG103" s="85">
        <v>0</v>
      </c>
      <c r="AH103" s="83" t="str">
        <f t="shared" si="59"/>
        <v/>
      </c>
      <c r="AI103" s="141">
        <v>0.15</v>
      </c>
      <c r="AJ103" s="227" t="str">
        <f t="shared" si="55"/>
        <v/>
      </c>
      <c r="AK103" s="224">
        <v>0.85</v>
      </c>
      <c r="AL103" s="144"/>
      <c r="AM103" s="145"/>
      <c r="AN103" s="145"/>
      <c r="AO103" s="18"/>
    </row>
    <row r="104" spans="1:41" ht="17" x14ac:dyDescent="0.2">
      <c r="A104" s="87">
        <v>17</v>
      </c>
      <c r="B104" s="86" t="s">
        <v>58</v>
      </c>
      <c r="C104" s="256">
        <f>IF(OR(TOTAL!C104="",TOTAL!C104=0),"",TOTAL!C104/TOTAL!$C$6*'Vîrsta 3-4 ani'!$C$6)</f>
        <v>1.9607843137254902E-2</v>
      </c>
      <c r="D104" s="256" t="str">
        <f>IF(OR(TOTAL!D104="",TOTAL!D104=0),"",TOTAL!D104/TOTAL!$C$6*'Vîrsta 3-4 ani'!$C$6)</f>
        <v/>
      </c>
      <c r="E104" s="256">
        <f>IF(OR(TOTAL!E104="",TOTAL!E104=0),"",TOTAL!E104/TOTAL!$C$6*'Vîrsta 3-4 ani'!$C$6)</f>
        <v>1.9607843137254902E-2</v>
      </c>
      <c r="F104" s="256" t="str">
        <f>IF(OR(TOTAL!F104="",TOTAL!F104=0),"",TOTAL!F104/TOTAL!$C$6*'Vîrsta 3-4 ani'!$C$6)</f>
        <v/>
      </c>
      <c r="G104" s="256" t="str">
        <f>IF(OR(TOTAL!G104="",TOTAL!G104=0),"",TOTAL!G104/TOTAL!$C$6*'Vîrsta 3-4 ani'!$C$6)</f>
        <v/>
      </c>
      <c r="H104" s="256">
        <f>IF(OR(TOTAL!H104="",TOTAL!H104=0),"",TOTAL!H104/TOTAL!$C$6*'Vîrsta 3-4 ani'!$C$6)</f>
        <v>1.9607843137254902E-2</v>
      </c>
      <c r="I104" s="256" t="str">
        <f>IF(OR(TOTAL!I104="",TOTAL!I104=0),"",TOTAL!I104/TOTAL!$C$6*'Vîrsta 3-4 ani'!$C$6)</f>
        <v/>
      </c>
      <c r="J104" s="256">
        <f>IF(OR(TOTAL!J104="",TOTAL!J104=0),"",TOTAL!J104/TOTAL!$C$6*'Vîrsta 3-4 ani'!$C$6)</f>
        <v>1.9607843137254902E-2</v>
      </c>
      <c r="K104" s="256" t="str">
        <f>IF(OR(TOTAL!K104="",TOTAL!K104=0),"",TOTAL!K104/TOTAL!$C$6*'Vîrsta 3-4 ani'!$C$6)</f>
        <v/>
      </c>
      <c r="L104" s="256" t="str">
        <f>IF(OR(TOTAL!L104="",TOTAL!L104=0),"",TOTAL!L104/TOTAL!$C$6*'Vîrsta 3-4 ani'!$C$6)</f>
        <v/>
      </c>
      <c r="M104" s="256">
        <f>IF(OR(TOTAL!M104="",TOTAL!M104=0),"",TOTAL!M104/TOTAL!$C$6*'Vîrsta 3-4 ani'!$C$6)</f>
        <v>1.9607843137254902E-2</v>
      </c>
      <c r="N104" s="256" t="str">
        <f>IF(OR(TOTAL!N104="",TOTAL!N104=0),"",TOTAL!N104/TOTAL!$C$6*'Vîrsta 3-4 ani'!$C$6)</f>
        <v/>
      </c>
      <c r="O104" s="256">
        <f>IF(OR(TOTAL!O104="",TOTAL!O104=0),"",TOTAL!O104/TOTAL!$C$6*'Vîrsta 3-4 ani'!$C$6)</f>
        <v>1.9607843137254902E-2</v>
      </c>
      <c r="P104" s="256" t="str">
        <f>IF(OR(TOTAL!P104="",TOTAL!P104=0),"",TOTAL!P104/TOTAL!$C$6*'Vîrsta 3-4 ani'!$C$6)</f>
        <v/>
      </c>
      <c r="Q104" s="256" t="str">
        <f>IF(OR(TOTAL!Q104="",TOTAL!Q104=0),"",TOTAL!Q104/TOTAL!$C$6*'Vîrsta 3-4 ani'!$C$6)</f>
        <v/>
      </c>
      <c r="R104" s="256">
        <f>IF(OR(TOTAL!R104="",TOTAL!R104=0),"",TOTAL!R104/TOTAL!$C$6*'Vîrsta 3-4 ani'!$C$6)</f>
        <v>1.9607843137254902E-2</v>
      </c>
      <c r="S104" s="256" t="str">
        <f>IF(OR(TOTAL!S104="",TOTAL!S104=0),"",TOTAL!S104/TOTAL!$C$6*'Vîrsta 3-4 ani'!$C$6)</f>
        <v/>
      </c>
      <c r="T104" s="256">
        <f>IF(OR(TOTAL!T104="",TOTAL!T104=0),"",TOTAL!T104/TOTAL!$C$6*'Vîrsta 3-4 ani'!$C$6)</f>
        <v>1.9607843137254902E-2</v>
      </c>
      <c r="U104" s="256" t="str">
        <f>IF(OR(TOTAL!U104="",TOTAL!U104=0),"",TOTAL!U104/TOTAL!$C$6*'Vîrsta 3-4 ani'!$C$6)</f>
        <v/>
      </c>
      <c r="V104" s="256" t="str">
        <f>IF(OR(TOTAL!V104="",TOTAL!V104=0),"",TOTAL!V104/TOTAL!$C$6*'Vîrsta 3-4 ani'!$C$6)</f>
        <v/>
      </c>
      <c r="W104" s="256" t="str">
        <f>IF(OR(TOTAL!W104="",TOTAL!W104=0),"",TOTAL!W104/TOTAL!$C$6*'Vîrsta 3-4 ani'!$C$6)</f>
        <v/>
      </c>
      <c r="X104" s="256" t="str">
        <f>IF(OR(TOTAL!X104="",TOTAL!X104=0),"",TOTAL!X104/TOTAL!$C$6*'Vîrsta 3-4 ani'!$C$6)</f>
        <v/>
      </c>
      <c r="Y104" s="256" t="str">
        <f>IF(OR(TOTAL!Y104="",TOTAL!Y104=0),"",TOTAL!Y104/TOTAL!$C$6*'Vîrsta 3-4 ani'!$C$6)</f>
        <v/>
      </c>
      <c r="Z104" s="83">
        <f t="shared" si="62"/>
        <v>0.15686274509803921</v>
      </c>
      <c r="AA104" s="83">
        <f t="shared" ref="AA104:AA109" si="66">IFERROR((Z104/$Z$6*1000),"")</f>
        <v>0.76893502499038835</v>
      </c>
      <c r="AB104" s="88">
        <f t="shared" si="40"/>
        <v>0.76893502499038835</v>
      </c>
      <c r="AC104" s="94"/>
      <c r="AD104" s="83">
        <f t="shared" si="63"/>
        <v>0.15378700499807768</v>
      </c>
      <c r="AE104" s="84">
        <v>0.2</v>
      </c>
      <c r="AF104" s="88">
        <f t="shared" si="58"/>
        <v>0.10765090349865437</v>
      </c>
      <c r="AG104" s="84">
        <v>0.14000000000000001</v>
      </c>
      <c r="AH104" s="88">
        <f t="shared" si="59"/>
        <v>0.41522491349480972</v>
      </c>
      <c r="AI104" s="94">
        <v>0.54</v>
      </c>
      <c r="AJ104" s="227">
        <f t="shared" si="55"/>
        <v>1.7608612072279894</v>
      </c>
      <c r="AK104" s="224">
        <v>2.29</v>
      </c>
      <c r="AL104" s="142"/>
      <c r="AM104" s="35"/>
      <c r="AN104" s="35"/>
      <c r="AO104" s="18"/>
    </row>
    <row r="105" spans="1:41" ht="17" x14ac:dyDescent="0.2">
      <c r="A105" s="87">
        <v>18</v>
      </c>
      <c r="B105" s="89" t="s">
        <v>3</v>
      </c>
      <c r="C105" s="166">
        <f>SUM(C106:C108)</f>
        <v>0.25098039215686274</v>
      </c>
      <c r="D105" s="166">
        <f t="shared" ref="D105:Y105" si="67">SUM(D106:D108)</f>
        <v>0</v>
      </c>
      <c r="E105" s="166">
        <f t="shared" si="67"/>
        <v>0.30588235294117649</v>
      </c>
      <c r="F105" s="166">
        <f t="shared" si="67"/>
        <v>0</v>
      </c>
      <c r="G105" s="166">
        <f t="shared" si="67"/>
        <v>0</v>
      </c>
      <c r="H105" s="166">
        <f t="shared" si="67"/>
        <v>0.30784313725490198</v>
      </c>
      <c r="I105" s="166">
        <f t="shared" si="67"/>
        <v>0.22549019607843138</v>
      </c>
      <c r="J105" s="166">
        <f t="shared" si="67"/>
        <v>0</v>
      </c>
      <c r="K105" s="166">
        <f t="shared" si="67"/>
        <v>0.24705882352941178</v>
      </c>
      <c r="L105" s="166">
        <f t="shared" si="67"/>
        <v>0</v>
      </c>
      <c r="M105" s="166">
        <f t="shared" si="67"/>
        <v>0.23921568627450981</v>
      </c>
      <c r="N105" s="166">
        <f t="shared" si="67"/>
        <v>0</v>
      </c>
      <c r="O105" s="166">
        <f t="shared" si="67"/>
        <v>0</v>
      </c>
      <c r="P105" s="166">
        <f t="shared" si="67"/>
        <v>0</v>
      </c>
      <c r="Q105" s="166">
        <f t="shared" si="67"/>
        <v>0</v>
      </c>
      <c r="R105" s="166">
        <f t="shared" si="67"/>
        <v>0.30196078431372553</v>
      </c>
      <c r="S105" s="166">
        <f t="shared" si="67"/>
        <v>0</v>
      </c>
      <c r="T105" s="166">
        <f t="shared" si="67"/>
        <v>0</v>
      </c>
      <c r="U105" s="166">
        <f t="shared" si="67"/>
        <v>0</v>
      </c>
      <c r="V105" s="166">
        <f t="shared" si="67"/>
        <v>0</v>
      </c>
      <c r="W105" s="166">
        <f t="shared" si="67"/>
        <v>0.21568627450980396</v>
      </c>
      <c r="X105" s="166">
        <f t="shared" si="67"/>
        <v>0</v>
      </c>
      <c r="Y105" s="166">
        <f t="shared" si="67"/>
        <v>0</v>
      </c>
      <c r="Z105" s="90">
        <f t="shared" ref="Z105" si="68">SUM(Z106:Z108)</f>
        <v>2.0941176470588236</v>
      </c>
      <c r="AA105" s="90">
        <f t="shared" si="66"/>
        <v>10.265282583621685</v>
      </c>
      <c r="AB105" s="90">
        <f t="shared" si="40"/>
        <v>10.265282583621685</v>
      </c>
      <c r="AC105" s="95"/>
      <c r="AD105" s="90">
        <f>SUM(AD106:AD108)</f>
        <v>0.96958861976163024</v>
      </c>
      <c r="AE105" s="91"/>
      <c r="AF105" s="90">
        <f>SUM(AF106:AF108)</f>
        <v>0.67844098423683197</v>
      </c>
      <c r="AG105" s="91"/>
      <c r="AH105" s="90">
        <f>SUM(AH106:AH108)</f>
        <v>7.8245866974240688</v>
      </c>
      <c r="AI105" s="95"/>
      <c r="AJ105" s="10">
        <f>SUM(AJ106:AJ108)</f>
        <v>38.890618992695117</v>
      </c>
      <c r="AK105" s="225"/>
      <c r="AL105" s="142"/>
      <c r="AM105" s="35"/>
      <c r="AN105" s="35"/>
      <c r="AO105" s="18"/>
    </row>
    <row r="106" spans="1:41" s="31" customFormat="1" ht="17" x14ac:dyDescent="0.2">
      <c r="A106" s="177"/>
      <c r="B106" s="92" t="s">
        <v>38</v>
      </c>
      <c r="C106" s="257" t="str">
        <f>IF(OR(TOTAL!C106="",TOTAL!C106=0),"",TOTAL!C106/TOTAL!$C$6*'Vîrsta 3-4 ani'!$C$6)</f>
        <v/>
      </c>
      <c r="D106" s="257" t="str">
        <f>IF(OR(TOTAL!D106="",TOTAL!D106=0),"",TOTAL!D106/TOTAL!$C$6*'Vîrsta 3-4 ani'!$C$6)</f>
        <v/>
      </c>
      <c r="E106" s="257">
        <f>IF(OR(TOTAL!E106="",TOTAL!E106=0),"",TOTAL!E106/TOTAL!$C$6*'Vîrsta 3-4 ani'!$C$6)</f>
        <v>0.30588235294117649</v>
      </c>
      <c r="F106" s="257" t="str">
        <f>IF(OR(TOTAL!F106="",TOTAL!F106=0),"",TOTAL!F106/TOTAL!$C$6*'Vîrsta 3-4 ani'!$C$6)</f>
        <v/>
      </c>
      <c r="G106" s="257" t="str">
        <f>IF(OR(TOTAL!G106="",TOTAL!G106=0),"",TOTAL!G106/TOTAL!$C$6*'Vîrsta 3-4 ani'!$C$6)</f>
        <v/>
      </c>
      <c r="H106" s="257">
        <f>IF(OR(TOTAL!H106="",TOTAL!H106=0),"",TOTAL!H106/TOTAL!$C$6*'Vîrsta 3-4 ani'!$C$6)</f>
        <v>0.30784313725490198</v>
      </c>
      <c r="I106" s="257" t="str">
        <f>IF(OR(TOTAL!I106="",TOTAL!I106=0),"",TOTAL!I106/TOTAL!$C$6*'Vîrsta 3-4 ani'!$C$6)</f>
        <v/>
      </c>
      <c r="J106" s="257" t="str">
        <f>IF(OR(TOTAL!J106="",TOTAL!J106=0),"",TOTAL!J106/TOTAL!$C$6*'Vîrsta 3-4 ani'!$C$6)</f>
        <v/>
      </c>
      <c r="K106" s="257">
        <f>IF(OR(TOTAL!K106="",TOTAL!K106=0),"",TOTAL!K106/TOTAL!$C$6*'Vîrsta 3-4 ani'!$C$6)</f>
        <v>0.24705882352941178</v>
      </c>
      <c r="L106" s="257" t="str">
        <f>IF(OR(TOTAL!L106="",TOTAL!L106=0),"",TOTAL!L106/TOTAL!$C$6*'Vîrsta 3-4 ani'!$C$6)</f>
        <v/>
      </c>
      <c r="M106" s="257" t="str">
        <f>IF(OR(TOTAL!M106="",TOTAL!M106=0),"",TOTAL!M106/TOTAL!$C$6*'Vîrsta 3-4 ani'!$C$6)</f>
        <v/>
      </c>
      <c r="N106" s="257" t="str">
        <f>IF(OR(TOTAL!N106="",TOTAL!N106=0),"",TOTAL!N106/TOTAL!$C$6*'Vîrsta 3-4 ani'!$C$6)</f>
        <v/>
      </c>
      <c r="O106" s="257" t="str">
        <f>IF(OR(TOTAL!O106="",TOTAL!O106=0),"",TOTAL!O106/TOTAL!$C$6*'Vîrsta 3-4 ani'!$C$6)</f>
        <v/>
      </c>
      <c r="P106" s="257" t="str">
        <f>IF(OR(TOTAL!P106="",TOTAL!P106=0),"",TOTAL!P106/TOTAL!$C$6*'Vîrsta 3-4 ani'!$C$6)</f>
        <v/>
      </c>
      <c r="Q106" s="257" t="str">
        <f>IF(OR(TOTAL!Q106="",TOTAL!Q106=0),"",TOTAL!Q106/TOTAL!$C$6*'Vîrsta 3-4 ani'!$C$6)</f>
        <v/>
      </c>
      <c r="R106" s="257">
        <f>IF(OR(TOTAL!R106="",TOTAL!R106=0),"",TOTAL!R106/TOTAL!$C$6*'Vîrsta 3-4 ani'!$C$6)</f>
        <v>0.30196078431372553</v>
      </c>
      <c r="S106" s="257" t="str">
        <f>IF(OR(TOTAL!S106="",TOTAL!S106=0),"",TOTAL!S106/TOTAL!$C$6*'Vîrsta 3-4 ani'!$C$6)</f>
        <v/>
      </c>
      <c r="T106" s="257" t="str">
        <f>IF(OR(TOTAL!T106="",TOTAL!T106=0),"",TOTAL!T106/TOTAL!$C$6*'Vîrsta 3-4 ani'!$C$6)</f>
        <v/>
      </c>
      <c r="U106" s="257" t="str">
        <f>IF(OR(TOTAL!U106="",TOTAL!U106=0),"",TOTAL!U106/TOTAL!$C$6*'Vîrsta 3-4 ani'!$C$6)</f>
        <v/>
      </c>
      <c r="V106" s="257" t="str">
        <f>IF(OR(TOTAL!V106="",TOTAL!V106=0),"",TOTAL!V106/TOTAL!$C$6*'Vîrsta 3-4 ani'!$C$6)</f>
        <v/>
      </c>
      <c r="W106" s="257" t="str">
        <f>IF(OR(TOTAL!W106="",TOTAL!W106=0),"",TOTAL!W106/TOTAL!$C$6*'Vîrsta 3-4 ani'!$C$6)</f>
        <v/>
      </c>
      <c r="X106" s="257" t="str">
        <f>IF(OR(TOTAL!X106="",TOTAL!X106=0),"",TOTAL!X106/TOTAL!$C$6*'Vîrsta 3-4 ani'!$C$6)</f>
        <v/>
      </c>
      <c r="Y106" s="257" t="str">
        <f>IF(OR(TOTAL!Y106="",TOTAL!Y106=0),"",TOTAL!Y106/TOTAL!$C$6*'Vîrsta 3-4 ani'!$C$6)</f>
        <v/>
      </c>
      <c r="Z106" s="97">
        <f>SUM(C106:Y106)</f>
        <v>1.1627450980392158</v>
      </c>
      <c r="AA106" s="97">
        <f t="shared" si="66"/>
        <v>5.6997308727412532</v>
      </c>
      <c r="AB106" s="178">
        <f t="shared" si="40"/>
        <v>5.6997308727412532</v>
      </c>
      <c r="AC106" s="179"/>
      <c r="AD106" s="97">
        <f>IFERROR(IF($AB106=0,"",$AB106*AE106),"")</f>
        <v>0.4673779315647828</v>
      </c>
      <c r="AE106" s="180">
        <v>8.2000000000000003E-2</v>
      </c>
      <c r="AF106" s="178">
        <f>IFERROR(IF($AB106=0,"",$AB106*AG106),"")</f>
        <v>0.54147443291041908</v>
      </c>
      <c r="AG106" s="180">
        <v>9.5000000000000001E-2</v>
      </c>
      <c r="AH106" s="178">
        <f>IFERROR(IF($AB106=0,"",$AB106*AI106),"")</f>
        <v>4.2178008458285277</v>
      </c>
      <c r="AI106" s="179">
        <v>0.74</v>
      </c>
      <c r="AJ106" s="11">
        <f>IFERROR(IF($AB106=0,"",$AB106*AK106),"")</f>
        <v>24.280853517877738</v>
      </c>
      <c r="AK106" s="226">
        <v>4.26</v>
      </c>
      <c r="AL106" s="181"/>
      <c r="AM106" s="182"/>
      <c r="AN106" s="182"/>
      <c r="AO106" s="66"/>
    </row>
    <row r="107" spans="1:41" s="31" customFormat="1" ht="17" x14ac:dyDescent="0.2">
      <c r="A107" s="177"/>
      <c r="B107" s="92" t="s">
        <v>39</v>
      </c>
      <c r="C107" s="257">
        <f>IF(OR(TOTAL!C107="",TOTAL!C107=0),"",TOTAL!C107/TOTAL!$C$6*'Vîrsta 3-4 ani'!$C$6)</f>
        <v>0.25098039215686274</v>
      </c>
      <c r="D107" s="257" t="str">
        <f>IF(OR(TOTAL!D107="",TOTAL!D107=0),"",TOTAL!D107/TOTAL!$C$6*'Vîrsta 3-4 ani'!$C$6)</f>
        <v/>
      </c>
      <c r="E107" s="257" t="str">
        <f>IF(OR(TOTAL!E107="",TOTAL!E107=0),"",TOTAL!E107/TOTAL!$C$6*'Vîrsta 3-4 ani'!$C$6)</f>
        <v/>
      </c>
      <c r="F107" s="257" t="str">
        <f>IF(OR(TOTAL!F107="",TOTAL!F107=0),"",TOTAL!F107/TOTAL!$C$6*'Vîrsta 3-4 ani'!$C$6)</f>
        <v/>
      </c>
      <c r="G107" s="257" t="str">
        <f>IF(OR(TOTAL!G107="",TOTAL!G107=0),"",TOTAL!G107/TOTAL!$C$6*'Vîrsta 3-4 ani'!$C$6)</f>
        <v/>
      </c>
      <c r="H107" s="257" t="str">
        <f>IF(OR(TOTAL!H107="",TOTAL!H107=0),"",TOTAL!H107/TOTAL!$C$6*'Vîrsta 3-4 ani'!$C$6)</f>
        <v/>
      </c>
      <c r="I107" s="257">
        <f>IF(OR(TOTAL!I107="",TOTAL!I107=0),"",TOTAL!I107/TOTAL!$C$6*'Vîrsta 3-4 ani'!$C$6)</f>
        <v>0.22549019607843138</v>
      </c>
      <c r="J107" s="257" t="str">
        <f>IF(OR(TOTAL!J107="",TOTAL!J107=0),"",TOTAL!J107/TOTAL!$C$6*'Vîrsta 3-4 ani'!$C$6)</f>
        <v/>
      </c>
      <c r="K107" s="257" t="str">
        <f>IF(OR(TOTAL!K107="",TOTAL!K107=0),"",TOTAL!K107/TOTAL!$C$6*'Vîrsta 3-4 ani'!$C$6)</f>
        <v/>
      </c>
      <c r="L107" s="257" t="str">
        <f>IF(OR(TOTAL!L107="",TOTAL!L107=0),"",TOTAL!L107/TOTAL!$C$6*'Vîrsta 3-4 ani'!$C$6)</f>
        <v/>
      </c>
      <c r="M107" s="257">
        <f>IF(OR(TOTAL!M107="",TOTAL!M107=0),"",TOTAL!M107/TOTAL!$C$6*'Vîrsta 3-4 ani'!$C$6)</f>
        <v>0.23921568627450981</v>
      </c>
      <c r="N107" s="257" t="str">
        <f>IF(OR(TOTAL!N107="",TOTAL!N107=0),"",TOTAL!N107/TOTAL!$C$6*'Vîrsta 3-4 ani'!$C$6)</f>
        <v/>
      </c>
      <c r="O107" s="257" t="str">
        <f>IF(OR(TOTAL!O107="",TOTAL!O107=0),"",TOTAL!O107/TOTAL!$C$6*'Vîrsta 3-4 ani'!$C$6)</f>
        <v/>
      </c>
      <c r="P107" s="257" t="str">
        <f>IF(OR(TOTAL!P107="",TOTAL!P107=0),"",TOTAL!P107/TOTAL!$C$6*'Vîrsta 3-4 ani'!$C$6)</f>
        <v/>
      </c>
      <c r="Q107" s="257" t="str">
        <f>IF(OR(TOTAL!Q107="",TOTAL!Q107=0),"",TOTAL!Q107/TOTAL!$C$6*'Vîrsta 3-4 ani'!$C$6)</f>
        <v/>
      </c>
      <c r="R107" s="257" t="str">
        <f>IF(OR(TOTAL!R107="",TOTAL!R107=0),"",TOTAL!R107/TOTAL!$C$6*'Vîrsta 3-4 ani'!$C$6)</f>
        <v/>
      </c>
      <c r="S107" s="257" t="str">
        <f>IF(OR(TOTAL!S107="",TOTAL!S107=0),"",TOTAL!S107/TOTAL!$C$6*'Vîrsta 3-4 ani'!$C$6)</f>
        <v/>
      </c>
      <c r="T107" s="257" t="str">
        <f>IF(OR(TOTAL!T107="",TOTAL!T107=0),"",TOTAL!T107/TOTAL!$C$6*'Vîrsta 3-4 ani'!$C$6)</f>
        <v/>
      </c>
      <c r="U107" s="257" t="str">
        <f>IF(OR(TOTAL!U107="",TOTAL!U107=0),"",TOTAL!U107/TOTAL!$C$6*'Vîrsta 3-4 ani'!$C$6)</f>
        <v/>
      </c>
      <c r="V107" s="257" t="str">
        <f>IF(OR(TOTAL!V107="",TOTAL!V107=0),"",TOTAL!V107/TOTAL!$C$6*'Vîrsta 3-4 ani'!$C$6)</f>
        <v/>
      </c>
      <c r="W107" s="257">
        <f>IF(OR(TOTAL!W107="",TOTAL!W107=0),"",TOTAL!W107/TOTAL!$C$6*'Vîrsta 3-4 ani'!$C$6)</f>
        <v>0.21568627450980396</v>
      </c>
      <c r="X107" s="257" t="str">
        <f>IF(OR(TOTAL!X107="",TOTAL!X107=0),"",TOTAL!X107/TOTAL!$C$6*'Vîrsta 3-4 ani'!$C$6)</f>
        <v/>
      </c>
      <c r="Y107" s="257" t="str">
        <f>IF(OR(TOTAL!Y107="",TOTAL!Y107=0),"",TOTAL!Y107/TOTAL!$C$6*'Vîrsta 3-4 ani'!$C$6)</f>
        <v/>
      </c>
      <c r="Z107" s="97">
        <f>SUM(C107:Y107)</f>
        <v>0.93137254901960786</v>
      </c>
      <c r="AA107" s="97">
        <f t="shared" si="66"/>
        <v>4.5655517108804311</v>
      </c>
      <c r="AB107" s="178">
        <f t="shared" si="40"/>
        <v>4.5655517108804311</v>
      </c>
      <c r="AC107" s="179"/>
      <c r="AD107" s="97">
        <f>IFERROR(IF($AB107=0,"",$AB107*AE107),"")</f>
        <v>0.50221068819684744</v>
      </c>
      <c r="AE107" s="180">
        <v>0.11</v>
      </c>
      <c r="AF107" s="178">
        <f>IFERROR(IF($AB107=0,"",$AB107*AG107),"")</f>
        <v>0.13696655132641292</v>
      </c>
      <c r="AG107" s="180">
        <v>0.03</v>
      </c>
      <c r="AH107" s="178">
        <f>IFERROR(IF($AB107=0,"",$AB107*AI107),"")</f>
        <v>3.6067858515955407</v>
      </c>
      <c r="AI107" s="179">
        <v>0.79</v>
      </c>
      <c r="AJ107" s="11">
        <f>IFERROR(IF($AB107=0,"",$AB107*AK107),"")</f>
        <v>14.60976547481738</v>
      </c>
      <c r="AK107" s="226">
        <v>3.2</v>
      </c>
      <c r="AL107" s="181"/>
      <c r="AM107" s="182"/>
      <c r="AN107" s="182"/>
      <c r="AO107" s="66"/>
    </row>
    <row r="108" spans="1:41" s="31" customFormat="1" ht="17" x14ac:dyDescent="0.2">
      <c r="A108" s="177"/>
      <c r="B108" s="92" t="s">
        <v>40</v>
      </c>
      <c r="C108" s="258" t="str">
        <f>IF(OR(TOTAL!C108="",TOTAL!C108=0),"",TOTAL!C108/TOTAL!$C$6*'Vîrsta 3-4 ani'!$C$6)</f>
        <v/>
      </c>
      <c r="D108" s="258" t="str">
        <f>IF(OR(TOTAL!D108="",TOTAL!D108=0),"",TOTAL!D108/TOTAL!$C$6*'Vîrsta 3-4 ani'!$C$6)</f>
        <v/>
      </c>
      <c r="E108" s="258" t="str">
        <f>IF(OR(TOTAL!E108="",TOTAL!E108=0),"",TOTAL!E108/TOTAL!$C$6*'Vîrsta 3-4 ani'!$C$6)</f>
        <v/>
      </c>
      <c r="F108" s="258" t="str">
        <f>IF(OR(TOTAL!F108="",TOTAL!F108=0),"",TOTAL!F108/TOTAL!$C$6*'Vîrsta 3-4 ani'!$C$6)</f>
        <v/>
      </c>
      <c r="G108" s="258" t="str">
        <f>IF(OR(TOTAL!G108="",TOTAL!G108=0),"",TOTAL!G108/TOTAL!$C$6*'Vîrsta 3-4 ani'!$C$6)</f>
        <v/>
      </c>
      <c r="H108" s="258" t="str">
        <f>IF(OR(TOTAL!H108="",TOTAL!H108=0),"",TOTAL!H108/TOTAL!$C$6*'Vîrsta 3-4 ani'!$C$6)</f>
        <v/>
      </c>
      <c r="I108" s="258" t="str">
        <f>IF(OR(TOTAL!I108="",TOTAL!I108=0),"",TOTAL!I108/TOTAL!$C$6*'Vîrsta 3-4 ani'!$C$6)</f>
        <v/>
      </c>
      <c r="J108" s="258" t="str">
        <f>IF(OR(TOTAL!J108="",TOTAL!J108=0),"",TOTAL!J108/TOTAL!$C$6*'Vîrsta 3-4 ani'!$C$6)</f>
        <v/>
      </c>
      <c r="K108" s="258" t="str">
        <f>IF(OR(TOTAL!K108="",TOTAL!K108=0),"",TOTAL!K108/TOTAL!$C$6*'Vîrsta 3-4 ani'!$C$6)</f>
        <v/>
      </c>
      <c r="L108" s="258" t="str">
        <f>IF(OR(TOTAL!L108="",TOTAL!L108=0),"",TOTAL!L108/TOTAL!$C$6*'Vîrsta 3-4 ani'!$C$6)</f>
        <v/>
      </c>
      <c r="M108" s="258" t="str">
        <f>IF(OR(TOTAL!M108="",TOTAL!M108=0),"",TOTAL!M108/TOTAL!$C$6*'Vîrsta 3-4 ani'!$C$6)</f>
        <v/>
      </c>
      <c r="N108" s="258" t="str">
        <f>IF(OR(TOTAL!N108="",TOTAL!N108=0),"",TOTAL!N108/TOTAL!$C$6*'Vîrsta 3-4 ani'!$C$6)</f>
        <v/>
      </c>
      <c r="O108" s="258" t="str">
        <f>IF(OR(TOTAL!O108="",TOTAL!O108=0),"",TOTAL!O108/TOTAL!$C$6*'Vîrsta 3-4 ani'!$C$6)</f>
        <v/>
      </c>
      <c r="P108" s="258" t="str">
        <f>IF(OR(TOTAL!P108="",TOTAL!P108=0),"",TOTAL!P108/TOTAL!$C$6*'Vîrsta 3-4 ani'!$C$6)</f>
        <v/>
      </c>
      <c r="Q108" s="258" t="str">
        <f>IF(OR(TOTAL!Q108="",TOTAL!Q108=0),"",TOTAL!Q108/TOTAL!$C$6*'Vîrsta 3-4 ani'!$C$6)</f>
        <v/>
      </c>
      <c r="R108" s="258" t="str">
        <f>IF(OR(TOTAL!R108="",TOTAL!R108=0),"",TOTAL!R108/TOTAL!$C$6*'Vîrsta 3-4 ani'!$C$6)</f>
        <v/>
      </c>
      <c r="S108" s="258" t="str">
        <f>IF(OR(TOTAL!S108="",TOTAL!S108=0),"",TOTAL!S108/TOTAL!$C$6*'Vîrsta 3-4 ani'!$C$6)</f>
        <v/>
      </c>
      <c r="T108" s="258" t="str">
        <f>IF(OR(TOTAL!T108="",TOTAL!T108=0),"",TOTAL!T108/TOTAL!$C$6*'Vîrsta 3-4 ani'!$C$6)</f>
        <v/>
      </c>
      <c r="U108" s="258" t="str">
        <f>IF(OR(TOTAL!U108="",TOTAL!U108=0),"",TOTAL!U108/TOTAL!$C$6*'Vîrsta 3-4 ani'!$C$6)</f>
        <v/>
      </c>
      <c r="V108" s="258" t="str">
        <f>IF(OR(TOTAL!V108="",TOTAL!V108=0),"",TOTAL!V108/TOTAL!$C$6*'Vîrsta 3-4 ani'!$C$6)</f>
        <v/>
      </c>
      <c r="W108" s="258" t="str">
        <f>IF(OR(TOTAL!W108="",TOTAL!W108=0),"",TOTAL!W108/TOTAL!$C$6*'Vîrsta 3-4 ani'!$C$6)</f>
        <v/>
      </c>
      <c r="X108" s="258" t="str">
        <f>IF(OR(TOTAL!X108="",TOTAL!X108=0),"",TOTAL!X108/TOTAL!$C$6*'Vîrsta 3-4 ani'!$C$6)</f>
        <v/>
      </c>
      <c r="Y108" s="258" t="str">
        <f>IF(OR(TOTAL!Y108="",TOTAL!Y108=0),"",TOTAL!Y108/TOTAL!$C$6*'Vîrsta 3-4 ani'!$C$6)</f>
        <v/>
      </c>
      <c r="Z108" s="186">
        <f>SUM(C108:Y108)</f>
        <v>0</v>
      </c>
      <c r="AA108" s="97">
        <f t="shared" si="66"/>
        <v>0</v>
      </c>
      <c r="AB108" s="178" t="str">
        <f t="shared" si="40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7" x14ac:dyDescent="0.2">
      <c r="A109" s="189">
        <v>19</v>
      </c>
      <c r="B109" s="190" t="s">
        <v>44</v>
      </c>
      <c r="C109" s="69">
        <f>IF(OR(TOTAL!C109="",TOTAL!C109=0),"",TOTAL!C109/TOTAL!$C$6*'Vîrsta 3-4 ani'!$C$6)</f>
        <v>5.8823529411764705E-2</v>
      </c>
      <c r="D109" s="69">
        <f>IF(OR(TOTAL!D109="",TOTAL!D109=0),"",TOTAL!D109/TOTAL!$C$6*'Vîrsta 3-4 ani'!$C$6)</f>
        <v>9.6078431372549011E-2</v>
      </c>
      <c r="E109" s="69">
        <f>IF(OR(TOTAL!E109="",TOTAL!E109=0),"",TOTAL!E109/TOTAL!$C$6*'Vîrsta 3-4 ani'!$C$6)</f>
        <v>0.10196078431372549</v>
      </c>
      <c r="F109" s="69">
        <f>IF(OR(TOTAL!F109="",TOTAL!F109=0),"",TOTAL!F109/TOTAL!$C$6*'Vîrsta 3-4 ani'!$C$6)</f>
        <v>8.6274509803921567E-2</v>
      </c>
      <c r="G109" s="69">
        <f>IF(OR(TOTAL!G109="",TOTAL!G109=0),"",TOTAL!G109/TOTAL!$C$6*'Vîrsta 3-4 ani'!$C$6)</f>
        <v>8.6274509803921567E-2</v>
      </c>
      <c r="H109" s="69">
        <f>IF(OR(TOTAL!H109="",TOTAL!H109=0),"",TOTAL!H109/TOTAL!$C$6*'Vîrsta 3-4 ani'!$C$6)</f>
        <v>8.8235294117647051E-2</v>
      </c>
      <c r="I109" s="69" t="str">
        <f>IF(OR(TOTAL!I109="",TOTAL!I109=0),"",TOTAL!I109/TOTAL!$C$6*'Vîrsta 3-4 ani'!$C$6)</f>
        <v/>
      </c>
      <c r="J109" s="69">
        <f>IF(OR(TOTAL!J109="",TOTAL!J109=0),"",TOTAL!J109/TOTAL!$C$6*'Vîrsta 3-4 ani'!$C$6)</f>
        <v>8.6274509803921567E-2</v>
      </c>
      <c r="K109" s="69">
        <f>IF(OR(TOTAL!K109="",TOTAL!K109=0),"",TOTAL!K109/TOTAL!$C$6*'Vîrsta 3-4 ani'!$C$6)</f>
        <v>8.2352941176470573E-2</v>
      </c>
      <c r="L109" s="69" t="str">
        <f>IF(OR(TOTAL!L109="",TOTAL!L109=0),"",TOTAL!L109/TOTAL!$C$6*'Vîrsta 3-4 ani'!$C$6)</f>
        <v/>
      </c>
      <c r="M109" s="69">
        <f>IF(OR(TOTAL!M109="",TOTAL!M109=0),"",TOTAL!M109/TOTAL!$C$6*'Vîrsta 3-4 ani'!$C$6)</f>
        <v>9.6078431372549011E-2</v>
      </c>
      <c r="N109" s="69" t="str">
        <f>IF(OR(TOTAL!N109="",TOTAL!N109=0),"",TOTAL!N109/TOTAL!$C$6*'Vîrsta 3-4 ani'!$C$6)</f>
        <v/>
      </c>
      <c r="O109" s="69" t="str">
        <f>IF(OR(TOTAL!O109="",TOTAL!O109=0),"",TOTAL!O109/TOTAL!$C$6*'Vîrsta 3-4 ani'!$C$6)</f>
        <v/>
      </c>
      <c r="P109" s="69">
        <f>IF(OR(TOTAL!P109="",TOTAL!P109=0),"",TOTAL!P109/TOTAL!$C$6*'Vîrsta 3-4 ani'!$C$6)</f>
        <v>8.2352941176470573E-2</v>
      </c>
      <c r="Q109" s="69" t="str">
        <f>IF(OR(TOTAL!Q109="",TOTAL!Q109=0),"",TOTAL!Q109/TOTAL!$C$6*'Vîrsta 3-4 ani'!$C$6)</f>
        <v/>
      </c>
      <c r="R109" s="69">
        <f>IF(OR(TOTAL!R109="",TOTAL!R109=0),"",TOTAL!R109/TOTAL!$C$6*'Vîrsta 3-4 ani'!$C$6)</f>
        <v>9.8039215686274508E-2</v>
      </c>
      <c r="S109" s="69" t="str">
        <f>IF(OR(TOTAL!S109="",TOTAL!S109=0),"",TOTAL!S109/TOTAL!$C$6*'Vîrsta 3-4 ani'!$C$6)</f>
        <v/>
      </c>
      <c r="T109" s="69" t="str">
        <f>IF(OR(TOTAL!T109="",TOTAL!T109=0),"",TOTAL!T109/TOTAL!$C$6*'Vîrsta 3-4 ani'!$C$6)</f>
        <v/>
      </c>
      <c r="U109" s="69" t="str">
        <f>IF(OR(TOTAL!U109="",TOTAL!U109=0),"",TOTAL!U109/TOTAL!$C$6*'Vîrsta 3-4 ani'!$C$6)</f>
        <v/>
      </c>
      <c r="V109" s="69" t="str">
        <f>IF(OR(TOTAL!V109="",TOTAL!V109=0),"",TOTAL!V109/TOTAL!$C$6*'Vîrsta 3-4 ani'!$C$6)</f>
        <v/>
      </c>
      <c r="W109" s="69" t="str">
        <f>IF(OR(TOTAL!W109="",TOTAL!W109=0),"",TOTAL!W109/TOTAL!$C$6*'Vîrsta 3-4 ani'!$C$6)</f>
        <v/>
      </c>
      <c r="X109" s="69" t="str">
        <f>IF(OR(TOTAL!X109="",TOTAL!X109=0),"",TOTAL!X109/TOTAL!$C$6*'Vîrsta 3-4 ani'!$C$6)</f>
        <v/>
      </c>
      <c r="Y109" s="69" t="str">
        <f>IF(OR(TOTAL!Y109="",TOTAL!Y109=0),"",TOTAL!Y109/TOTAL!$C$6*'Vîrsta 3-4 ani'!$C$6)</f>
        <v/>
      </c>
      <c r="Z109" s="10">
        <f>SUM(C109:Y109)</f>
        <v>0.96274509803921571</v>
      </c>
      <c r="AA109" s="187">
        <f t="shared" si="66"/>
        <v>4.7193387158785081</v>
      </c>
      <c r="AB109" s="90">
        <f t="shared" si="40"/>
        <v>4.7193387158785081</v>
      </c>
      <c r="AC109" s="95"/>
      <c r="AD109" s="90">
        <f>IFERROR(IF($AB109=0,"",$AB109*AE109),"")</f>
        <v>8.0228758169934647E-2</v>
      </c>
      <c r="AE109" s="91">
        <v>1.7000000000000001E-2</v>
      </c>
      <c r="AF109" s="90">
        <f>IFERROR(IF($AB109=0,"",$AB109*AG109),"")</f>
        <v>0.1274221453287197</v>
      </c>
      <c r="AG109" s="91">
        <v>2.7E-2</v>
      </c>
      <c r="AH109" s="90">
        <f>IFERROR(IF($AB109=0,"",$AB109*AI109),"")</f>
        <v>3.9170511341791614</v>
      </c>
      <c r="AI109" s="95">
        <v>0.83</v>
      </c>
      <c r="AJ109" s="10">
        <f>IFERROR(IF($AB109=0,"",$AB109*AK109),"")</f>
        <v>16.942425990003844</v>
      </c>
      <c r="AK109" s="225">
        <v>3.59</v>
      </c>
      <c r="AL109" s="142"/>
      <c r="AM109" s="35"/>
      <c r="AN109" s="35"/>
      <c r="AO109" s="18"/>
    </row>
    <row r="110" spans="1:41" ht="16" x14ac:dyDescent="0.2">
      <c r="A110" s="315" t="s">
        <v>51</v>
      </c>
      <c r="B110" s="315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1213.5232218377548</v>
      </c>
      <c r="AB110" s="183">
        <f>SUM(AB109,AB105,AB104,AB103,AB102,AB101,AB100,AB96,AB93,AB92,AB86,AB85,AB84,AB72,AB63,AB62,AB45,AB15,AB7)</f>
        <v>1072.2617913687045</v>
      </c>
      <c r="AC110" s="93"/>
      <c r="AD110" s="93">
        <f>SUM(AD109,AD105,AD104,AD103,AD102,AD101,AD100,AD96,AD93,AD92,AD86,AD85,AD84,AD72,AD63,AD62,AD45,AD15,AD7)</f>
        <v>53.718298770069218</v>
      </c>
      <c r="AE110" s="93"/>
      <c r="AF110" s="93">
        <f>SUM(AF109,AF105,AF104,AF103,AF102,AF101,AF100,AF96,AF93,AF92,AF86,AF85,AF84,AF72,AF63,AF62,AF45,AF15,AF7)</f>
        <v>50.20321256964629</v>
      </c>
      <c r="AG110" s="93"/>
      <c r="AH110" s="93">
        <f>SUM(AH109,AH105,AH104,AH103,AH102,AH101,AH100,AH96,AH93,AH92,AH86,AH85,AH84,AH72,AH63,AH62,AH45,AH15,AH7)</f>
        <v>188.66066098977316</v>
      </c>
      <c r="AI110" s="223"/>
      <c r="AJ110" s="188">
        <f>SUM(AJ109,AJ105,AJ104,AJ103,AJ102,AJ101,AJ100,AJ96,AJ93,AJ92,AJ86,AJ85,AJ84,AJ72,AJ63,AJ62,AJ45,AJ15,AJ7)</f>
        <v>1341.2248679039024</v>
      </c>
      <c r="AK110" s="76"/>
      <c r="AL110" s="33"/>
      <c r="AM110" s="18"/>
      <c r="AN110" s="18"/>
      <c r="AO110" s="18"/>
    </row>
    <row r="113" spans="1:42" x14ac:dyDescent="0.2">
      <c r="A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P113" s="9"/>
    </row>
  </sheetData>
  <sheetProtection password="CF36" sheet="1" objects="1" scenarios="1"/>
  <mergeCells count="29">
    <mergeCell ref="A72:A83"/>
    <mergeCell ref="A86:A91"/>
    <mergeCell ref="A93:A95"/>
    <mergeCell ref="A96:A99"/>
    <mergeCell ref="A110:B110"/>
    <mergeCell ref="AN3:AN4"/>
    <mergeCell ref="A6:B6"/>
    <mergeCell ref="A7:A14"/>
    <mergeCell ref="A15:A44"/>
    <mergeCell ref="A45:A61"/>
    <mergeCell ref="AL3:AL4"/>
    <mergeCell ref="AM3:AM4"/>
    <mergeCell ref="A63:A71"/>
    <mergeCell ref="AH3:AH4"/>
    <mergeCell ref="AI3:AI4"/>
    <mergeCell ref="AJ3:AJ4"/>
    <mergeCell ref="AK3:AK4"/>
    <mergeCell ref="AA3:AB3"/>
    <mergeCell ref="AC3:AC4"/>
    <mergeCell ref="AD3:AD4"/>
    <mergeCell ref="AE3:AE4"/>
    <mergeCell ref="AF3:AF4"/>
    <mergeCell ref="AG3:AG4"/>
    <mergeCell ref="Z3:Z4"/>
    <mergeCell ref="H1:J1"/>
    <mergeCell ref="K1:Y1"/>
    <mergeCell ref="A3:A4"/>
    <mergeCell ref="B3:B4"/>
    <mergeCell ref="C3:Y3"/>
  </mergeCells>
  <pageMargins left="0.31496062992125984" right="0.31496062992125984" top="0.15748031496062992" bottom="0.15748031496062992" header="0.31496062992125984" footer="0.31496062992125984"/>
  <pageSetup paperSize="9" scale="3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10"/>
  <sheetViews>
    <sheetView showZeros="0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X6" sqref="X6"/>
    </sheetView>
  </sheetViews>
  <sheetFormatPr baseColWidth="10" defaultColWidth="8.83203125" defaultRowHeight="15" x14ac:dyDescent="0.2"/>
  <cols>
    <col min="1" max="1" width="6.1640625" style="2" customWidth="1"/>
    <col min="2" max="2" width="28.83203125" customWidth="1"/>
    <col min="3" max="4" width="9.6640625" customWidth="1"/>
    <col min="5" max="24" width="10.1640625" customWidth="1"/>
    <col min="25" max="25" width="9.83203125" customWidth="1"/>
    <col min="26" max="27" width="13.83203125" style="1" customWidth="1"/>
    <col min="28" max="28" width="13.6640625" style="1" customWidth="1"/>
    <col min="29" max="29" width="9" style="1" hidden="1" customWidth="1"/>
    <col min="30" max="30" width="13.33203125" style="1" customWidth="1"/>
    <col min="31" max="31" width="8" style="1" hidden="1" customWidth="1"/>
    <col min="32" max="32" width="13.33203125" style="1" customWidth="1"/>
    <col min="33" max="33" width="8" style="1" hidden="1" customWidth="1"/>
    <col min="34" max="34" width="13.5" style="1" customWidth="1"/>
    <col min="35" max="35" width="8" style="1" hidden="1" customWidth="1"/>
    <col min="36" max="36" width="14.33203125" style="1" customWidth="1"/>
    <col min="37" max="37" width="8" style="1" hidden="1" customWidth="1"/>
    <col min="38" max="38" width="10.1640625" style="21" customWidth="1"/>
    <col min="39" max="39" width="13.6640625" customWidth="1"/>
    <col min="40" max="40" width="13" customWidth="1"/>
  </cols>
  <sheetData>
    <row r="1" spans="1:41" s="5" customFormat="1" ht="21" x14ac:dyDescent="0.2">
      <c r="A1" s="36"/>
      <c r="B1" s="230"/>
      <c r="C1" s="230"/>
      <c r="D1" s="230"/>
      <c r="E1" s="230"/>
      <c r="F1" s="230"/>
      <c r="G1" s="230"/>
      <c r="H1" s="301" t="s">
        <v>76</v>
      </c>
      <c r="I1" s="301"/>
      <c r="J1" s="301"/>
      <c r="K1" s="307" t="str">
        <f>'Vîrsta 1-2 ani'!K1:Y1</f>
        <v>IET nr. 135</v>
      </c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12"/>
      <c r="AA1" s="12"/>
      <c r="AB1" s="12"/>
      <c r="AC1" s="12"/>
      <c r="AD1" s="12"/>
      <c r="AE1" s="12"/>
      <c r="AF1" s="12"/>
      <c r="AG1" s="12"/>
      <c r="AH1" s="12"/>
      <c r="AI1" s="36"/>
      <c r="AJ1" s="36"/>
      <c r="AK1" s="36"/>
      <c r="AL1" s="37"/>
      <c r="AM1" s="38"/>
      <c r="AN1" s="38"/>
      <c r="AO1" s="38"/>
    </row>
    <row r="2" spans="1:41" s="6" customFormat="1" ht="22" thickBot="1" x14ac:dyDescent="0.3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1"/>
      <c r="AL2" s="42"/>
      <c r="AM2" s="43"/>
      <c r="AN2" s="43"/>
      <c r="AO2" s="43"/>
    </row>
    <row r="3" spans="1:41" ht="38.25" customHeight="1" thickBot="1" x14ac:dyDescent="0.25">
      <c r="A3" s="303" t="s">
        <v>52</v>
      </c>
      <c r="B3" s="303" t="s">
        <v>16</v>
      </c>
      <c r="C3" s="332" t="str">
        <f>'Vîrsta 1-2 ani'!C3:Y3</f>
        <v>IUNIE 2022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299" t="s">
        <v>51</v>
      </c>
      <c r="AA3" s="308" t="s">
        <v>115</v>
      </c>
      <c r="AB3" s="309"/>
      <c r="AC3" s="328"/>
      <c r="AD3" s="319" t="s">
        <v>13</v>
      </c>
      <c r="AE3" s="328"/>
      <c r="AF3" s="340" t="s">
        <v>14</v>
      </c>
      <c r="AG3" s="328"/>
      <c r="AH3" s="313" t="s">
        <v>15</v>
      </c>
      <c r="AI3" s="328"/>
      <c r="AJ3" s="338" t="s">
        <v>12</v>
      </c>
      <c r="AK3" s="297"/>
      <c r="AL3" s="321" t="s">
        <v>116</v>
      </c>
      <c r="AM3" s="323" t="s">
        <v>53</v>
      </c>
      <c r="AN3" s="325" t="s">
        <v>45</v>
      </c>
      <c r="AO3" s="18"/>
    </row>
    <row r="4" spans="1:41" ht="35.25" customHeight="1" thickBot="1" x14ac:dyDescent="0.25">
      <c r="A4" s="304"/>
      <c r="B4" s="304"/>
      <c r="C4" s="228">
        <f>'Vîrsta 1-2 ani'!C4</f>
        <v>1</v>
      </c>
      <c r="D4" s="229">
        <f>'Vîrsta 1-2 ani'!D4</f>
        <v>2</v>
      </c>
      <c r="E4" s="229">
        <f>'Vîrsta 1-2 ani'!E4</f>
        <v>3</v>
      </c>
      <c r="F4" s="229">
        <f>'Vîrsta 1-2 ani'!F4</f>
        <v>6</v>
      </c>
      <c r="G4" s="229">
        <f>'Vîrsta 1-2 ani'!G4</f>
        <v>7</v>
      </c>
      <c r="H4" s="229">
        <f>'Vîrsta 1-2 ani'!H4</f>
        <v>8</v>
      </c>
      <c r="I4" s="229">
        <f>'Vîrsta 1-2 ani'!I4</f>
        <v>9</v>
      </c>
      <c r="J4" s="229">
        <f>'Vîrsta 1-2 ani'!J4</f>
        <v>10</v>
      </c>
      <c r="K4" s="229">
        <f>'Vîrsta 1-2 ani'!K4</f>
        <v>13</v>
      </c>
      <c r="L4" s="229">
        <f>'Vîrsta 1-2 ani'!L4</f>
        <v>14</v>
      </c>
      <c r="M4" s="229">
        <f>'Vîrsta 1-2 ani'!M4</f>
        <v>15</v>
      </c>
      <c r="N4" s="229">
        <f>'Vîrsta 1-2 ani'!N4</f>
        <v>16</v>
      </c>
      <c r="O4" s="229">
        <f>'Vîrsta 1-2 ani'!O4</f>
        <v>17</v>
      </c>
      <c r="P4" s="229">
        <f>'Vîrsta 1-2 ani'!P4</f>
        <v>20</v>
      </c>
      <c r="Q4" s="229">
        <f>'Vîrsta 1-2 ani'!Q4</f>
        <v>21</v>
      </c>
      <c r="R4" s="229">
        <f>'Vîrsta 1-2 ani'!R4</f>
        <v>22</v>
      </c>
      <c r="S4" s="229">
        <f>'Vîrsta 1-2 ani'!S4</f>
        <v>23</v>
      </c>
      <c r="T4" s="229">
        <f>'Vîrsta 1-2 ani'!T4</f>
        <v>24</v>
      </c>
      <c r="U4" s="229">
        <f>'Vîrsta 1-2 ani'!U4</f>
        <v>27</v>
      </c>
      <c r="V4" s="229">
        <f>'Vîrsta 1-2 ani'!V4</f>
        <v>28</v>
      </c>
      <c r="W4" s="229">
        <f>'Vîrsta 1-2 ani'!W4</f>
        <v>29</v>
      </c>
      <c r="X4" s="229">
        <f>'Vîrsta 1-2 ani'!X4</f>
        <v>30</v>
      </c>
      <c r="Y4" s="229">
        <f>'Vîrsta 1-2 ani'!Y4</f>
        <v>0</v>
      </c>
      <c r="Z4" s="300"/>
      <c r="AA4" s="77" t="s">
        <v>77</v>
      </c>
      <c r="AB4" s="77" t="s">
        <v>69</v>
      </c>
      <c r="AC4" s="329"/>
      <c r="AD4" s="320"/>
      <c r="AE4" s="329"/>
      <c r="AF4" s="341"/>
      <c r="AG4" s="329"/>
      <c r="AH4" s="314"/>
      <c r="AI4" s="329"/>
      <c r="AJ4" s="339"/>
      <c r="AK4" s="298"/>
      <c r="AL4" s="322"/>
      <c r="AM4" s="324"/>
      <c r="AN4" s="326"/>
      <c r="AO4" s="18"/>
    </row>
    <row r="5" spans="1:41" ht="17" hidden="1" thickBot="1" x14ac:dyDescent="0.25">
      <c r="A5" s="44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8"/>
      <c r="AB5" s="49"/>
      <c r="AC5" s="50"/>
      <c r="AD5" s="51"/>
      <c r="AE5" s="50"/>
      <c r="AF5" s="207"/>
      <c r="AG5" s="50"/>
      <c r="AH5" s="206"/>
      <c r="AI5" s="50"/>
      <c r="AJ5" s="52"/>
      <c r="AK5" s="53"/>
      <c r="AL5" s="16"/>
      <c r="AM5" s="54"/>
      <c r="AN5" s="55"/>
      <c r="AO5" s="18"/>
    </row>
    <row r="6" spans="1:41" ht="27.75" customHeight="1" thickBot="1" x14ac:dyDescent="0.25">
      <c r="A6" s="334" t="s">
        <v>112</v>
      </c>
      <c r="B6" s="335"/>
      <c r="C6" s="114">
        <v>30</v>
      </c>
      <c r="D6" s="115">
        <v>29</v>
      </c>
      <c r="E6" s="115">
        <v>31</v>
      </c>
      <c r="F6" s="115">
        <v>25</v>
      </c>
      <c r="G6" s="115">
        <v>24</v>
      </c>
      <c r="H6" s="115">
        <v>25</v>
      </c>
      <c r="I6" s="115">
        <v>26</v>
      </c>
      <c r="J6" s="116">
        <v>26</v>
      </c>
      <c r="K6" s="117">
        <v>24</v>
      </c>
      <c r="L6" s="118">
        <v>31</v>
      </c>
      <c r="M6" s="115">
        <v>30</v>
      </c>
      <c r="N6" s="118">
        <v>30</v>
      </c>
      <c r="O6" s="115">
        <v>29</v>
      </c>
      <c r="P6" s="115">
        <v>25</v>
      </c>
      <c r="Q6" s="115">
        <v>26</v>
      </c>
      <c r="R6" s="115">
        <v>27</v>
      </c>
      <c r="S6" s="115">
        <v>24</v>
      </c>
      <c r="T6" s="115">
        <v>25</v>
      </c>
      <c r="U6" s="115">
        <v>25</v>
      </c>
      <c r="V6" s="115">
        <v>29</v>
      </c>
      <c r="W6" s="115">
        <v>26</v>
      </c>
      <c r="X6" s="115">
        <v>27</v>
      </c>
      <c r="Y6" s="115"/>
      <c r="Z6" s="119">
        <f t="shared" ref="Z6:Z37" si="0">SUM(C6:Y6)</f>
        <v>594</v>
      </c>
      <c r="AA6" s="13"/>
      <c r="AB6" s="13"/>
      <c r="AC6" s="13"/>
      <c r="AD6" s="13"/>
      <c r="AE6" s="13"/>
      <c r="AF6" s="13"/>
      <c r="AG6" s="13"/>
      <c r="AH6" s="13"/>
      <c r="AI6" s="13"/>
      <c r="AJ6" s="14"/>
      <c r="AK6" s="15"/>
      <c r="AL6" s="191"/>
      <c r="AM6" s="16"/>
      <c r="AN6" s="17"/>
      <c r="AO6" s="18"/>
    </row>
    <row r="7" spans="1:41" ht="34" x14ac:dyDescent="0.2">
      <c r="A7" s="336">
        <v>1</v>
      </c>
      <c r="B7" s="70" t="s">
        <v>70</v>
      </c>
      <c r="C7" s="154">
        <f t="shared" ref="C7:Y7" si="1">SUM(C8:C14)</f>
        <v>11.185411764705879</v>
      </c>
      <c r="D7" s="155">
        <f t="shared" si="1"/>
        <v>6.8451764705882354</v>
      </c>
      <c r="E7" s="155">
        <f t="shared" si="1"/>
        <v>10.910588235294117</v>
      </c>
      <c r="F7" s="155">
        <f t="shared" si="1"/>
        <v>7.8378823529411763</v>
      </c>
      <c r="G7" s="155">
        <f t="shared" si="1"/>
        <v>6.6164705882352948</v>
      </c>
      <c r="H7" s="155">
        <f t="shared" si="1"/>
        <v>6.3670588235294119</v>
      </c>
      <c r="I7" s="155">
        <f t="shared" si="1"/>
        <v>10.338352941176469</v>
      </c>
      <c r="J7" s="155">
        <f t="shared" si="1"/>
        <v>8.5976470588235294</v>
      </c>
      <c r="K7" s="155">
        <f t="shared" si="1"/>
        <v>7.2494117647058829</v>
      </c>
      <c r="L7" s="155">
        <f t="shared" si="1"/>
        <v>7.4207058823529408</v>
      </c>
      <c r="M7" s="155">
        <f t="shared" si="1"/>
        <v>10.558352941176469</v>
      </c>
      <c r="N7" s="155">
        <f t="shared" si="1"/>
        <v>6.6334117647058815</v>
      </c>
      <c r="O7" s="155">
        <f t="shared" si="1"/>
        <v>8.1105882352941201</v>
      </c>
      <c r="P7" s="155">
        <f t="shared" si="1"/>
        <v>7.0378823529411765</v>
      </c>
      <c r="Q7" s="155">
        <f t="shared" si="1"/>
        <v>5.6334117647058823</v>
      </c>
      <c r="R7" s="155">
        <f t="shared" si="1"/>
        <v>6.2729411764705887</v>
      </c>
      <c r="S7" s="155">
        <f t="shared" si="1"/>
        <v>9.4559999999999995</v>
      </c>
      <c r="T7" s="155">
        <f t="shared" si="1"/>
        <v>8.5437647058823529</v>
      </c>
      <c r="U7" s="155">
        <f t="shared" si="1"/>
        <v>8.4327058823529413</v>
      </c>
      <c r="V7" s="155">
        <f t="shared" si="1"/>
        <v>6.1790588235294122</v>
      </c>
      <c r="W7" s="155">
        <f t="shared" si="1"/>
        <v>5.7178823529411771</v>
      </c>
      <c r="X7" s="155">
        <f t="shared" si="1"/>
        <v>6.6687058823529402</v>
      </c>
      <c r="Y7" s="155">
        <f t="shared" si="1"/>
        <v>0</v>
      </c>
      <c r="Z7" s="71">
        <f t="shared" si="0"/>
        <v>172.61341176470589</v>
      </c>
      <c r="AA7" s="71">
        <f t="shared" ref="AA7:AA70" si="2">IFERROR((Z7/$Z$6*1000),"")</f>
        <v>290.59496930085163</v>
      </c>
      <c r="AB7" s="71">
        <f>SUM(AB8:AB14)</f>
        <v>259.11785700138637</v>
      </c>
      <c r="AC7" s="78"/>
      <c r="AD7" s="120">
        <f>SUM(AD8:AD14)</f>
        <v>18.370534913844324</v>
      </c>
      <c r="AE7" s="120"/>
      <c r="AF7" s="120">
        <f>SUM(AF8:AF14)</f>
        <v>3.1027333571004156</v>
      </c>
      <c r="AG7" s="120"/>
      <c r="AH7" s="120">
        <f>SUM(AH8:AH14)</f>
        <v>116.41386020994256</v>
      </c>
      <c r="AI7" s="120"/>
      <c r="AJ7" s="121">
        <f>SUM(AJ8:AJ14)</f>
        <v>604.61474917805492</v>
      </c>
      <c r="AK7" s="121"/>
      <c r="AL7" s="122">
        <v>168</v>
      </c>
      <c r="AM7" s="122">
        <f>IFERROR((AB7-AL7),"")</f>
        <v>91.117857001386369</v>
      </c>
      <c r="AN7" s="122">
        <f>IFERROR((AB7*100/AL7),"")</f>
        <v>154.23681964368237</v>
      </c>
      <c r="AO7" s="18"/>
    </row>
    <row r="8" spans="1:41" s="31" customFormat="1" ht="34" x14ac:dyDescent="0.2">
      <c r="A8" s="290"/>
      <c r="B8" s="56" t="s">
        <v>71</v>
      </c>
      <c r="C8" s="259">
        <f>IF(OR(TOTAL!C8="",TOTAL!C8=0),"",IF('Vîrsta 1-2 ani'!$C$6&lt;=0,(('Vîrsta 3-4 ani'!C8/'Vîrsta 3-4 ani'!$C$6)+0.008)*'Vîrsta 5-7 ani'!$C$6,(('Vîrsta 1-2 ani'!C8/'Vîrsta 1-2 ani'!$C$6)+0.016)*'Vîrsta 5-7 ani'!$C$6))</f>
        <v>0.40352941176470591</v>
      </c>
      <c r="D8" s="245">
        <f>IF(OR(TOTAL!D8="",TOTAL!D8=0),"",IF('Vîrsta 1-2 ani'!$C$6&lt;=0,(('Vîrsta 3-4 ani'!D8/'Vîrsta 3-4 ani'!$C$6)+0.008)*'Vîrsta 5-7 ani'!$C$6,(('Vîrsta 1-2 ani'!D8/'Vîrsta 1-2 ani'!$C$6)+0.016)*'Vîrsta 5-7 ani'!$C$6))</f>
        <v>1.4152941176470588</v>
      </c>
      <c r="E8" s="245">
        <f>IF(OR(TOTAL!E8="",TOTAL!E8=0),"",IF('Vîrsta 1-2 ani'!$C$6&lt;=0,(('Vîrsta 3-4 ani'!E8/'Vîrsta 3-4 ani'!$C$6)+0.008)*'Vîrsta 5-7 ani'!$C$6,(('Vîrsta 1-2 ani'!E8/'Vîrsta 1-2 ani'!$C$6)+0.016)*'Vîrsta 5-7 ani'!$C$6))</f>
        <v>2.9329411764705879</v>
      </c>
      <c r="F8" s="245">
        <f>IF(OR(TOTAL!F8="",TOTAL!F8=0),"",IF('Vîrsta 1-2 ani'!$C$6&lt;=0,(('Vîrsta 3-4 ani'!F8/'Vîrsta 3-4 ani'!$C$6)+0.008)*'Vîrsta 5-7 ani'!$C$6,(('Vîrsta 1-2 ani'!F8/'Vîrsta 1-2 ani'!$C$6)+0.016)*'Vîrsta 5-7 ani'!$C$6))</f>
        <v>2.4270588235294115</v>
      </c>
      <c r="G8" s="245">
        <f>IF(OR(TOTAL!G8="",TOTAL!G8=0),"",IF('Vîrsta 1-2 ani'!$C$6&lt;=0,(('Vîrsta 3-4 ani'!G8/'Vîrsta 3-4 ani'!$C$6)+0.008)*'Vîrsta 5-7 ani'!$C$6,(('Vîrsta 1-2 ani'!G8/'Vîrsta 1-2 ani'!$C$6)+0.016)*'Vîrsta 5-7 ani'!$C$6))</f>
        <v>1.4152941176470588</v>
      </c>
      <c r="H8" s="245">
        <f>IF(OR(TOTAL!H8="",TOTAL!H8=0),"",IF('Vîrsta 1-2 ani'!$C$6&lt;=0,(('Vîrsta 3-4 ani'!H8/'Vîrsta 3-4 ani'!$C$6)+0.008)*'Vîrsta 5-7 ani'!$C$6,(('Vîrsta 1-2 ani'!H8/'Vîrsta 1-2 ani'!$C$6)+0.016)*'Vîrsta 5-7 ani'!$C$6))</f>
        <v>0.40352941176470591</v>
      </c>
      <c r="I8" s="245">
        <f>IF(OR(TOTAL!I8="",TOTAL!I8=0),"",IF('Vîrsta 1-2 ani'!$C$6&lt;=0,(('Vîrsta 3-4 ani'!I8/'Vîrsta 3-4 ani'!$C$6)+0.008)*'Vîrsta 5-7 ani'!$C$6,(('Vîrsta 1-2 ani'!I8/'Vîrsta 1-2 ani'!$C$6)+0.016)*'Vîrsta 5-7 ani'!$C$6))</f>
        <v>1.4152941176470588</v>
      </c>
      <c r="J8" s="245">
        <f>IF(OR(TOTAL!J8="",TOTAL!J8=0),"",IF('Vîrsta 1-2 ani'!$C$6&lt;=0,(('Vîrsta 3-4 ani'!J8/'Vîrsta 3-4 ani'!$C$6)+0.008)*'Vîrsta 5-7 ani'!$C$6,(('Vîrsta 1-2 ani'!J8/'Vîrsta 1-2 ani'!$C$6)+0.016)*'Vîrsta 5-7 ani'!$C$6))</f>
        <v>2.4270588235294115</v>
      </c>
      <c r="K8" s="245">
        <f>IF(OR(TOTAL!K8="",TOTAL!K8=0),"",IF('Vîrsta 1-2 ani'!$C$6&lt;=0,(('Vîrsta 3-4 ani'!K8/'Vîrsta 3-4 ani'!$C$6)+0.008)*'Vîrsta 5-7 ani'!$C$6,(('Vîrsta 1-2 ani'!K8/'Vîrsta 1-2 ani'!$C$6)+0.016)*'Vîrsta 5-7 ani'!$C$6))</f>
        <v>2.1741176470588237</v>
      </c>
      <c r="L8" s="245">
        <f>IF(OR(TOTAL!L8="",TOTAL!L8=0),"",IF('Vîrsta 1-2 ani'!$C$6&lt;=0,(('Vîrsta 3-4 ani'!L8/'Vîrsta 3-4 ani'!$C$6)+0.008)*'Vîrsta 5-7 ani'!$C$6,(('Vîrsta 1-2 ani'!L8/'Vîrsta 1-2 ani'!$C$6)+0.016)*'Vîrsta 5-7 ani'!$C$6))</f>
        <v>1.1623529411764706</v>
      </c>
      <c r="M8" s="245" t="str">
        <f>IF(OR(TOTAL!M8="",TOTAL!M8=0),"",IF('Vîrsta 1-2 ani'!$C$6&lt;=0,(('Vîrsta 3-4 ani'!M8/'Vîrsta 3-4 ani'!$C$6)+0.008)*'Vîrsta 5-7 ani'!$C$6,(('Vîrsta 1-2 ani'!M8/'Vîrsta 1-2 ani'!$C$6)+0.016)*'Vîrsta 5-7 ani'!$C$6))</f>
        <v/>
      </c>
      <c r="N8" s="245">
        <f>IF(OR(TOTAL!N8="",TOTAL!N8=0),"",IF('Vîrsta 1-2 ani'!$C$6&lt;=0,(('Vîrsta 3-4 ani'!N8/'Vîrsta 3-4 ani'!$C$6)+0.008)*'Vîrsta 5-7 ani'!$C$6,(('Vîrsta 1-2 ani'!N8/'Vîrsta 1-2 ani'!$C$6)+0.016)*'Vîrsta 5-7 ani'!$C$6))</f>
        <v>1.9211764705882348</v>
      </c>
      <c r="O8" s="245">
        <f>IF(OR(TOTAL!O8="",TOTAL!O8=0),"",IF('Vîrsta 1-2 ani'!$C$6&lt;=0,(('Vîrsta 3-4 ani'!O8/'Vîrsta 3-4 ani'!$C$6)+0.008)*'Vîrsta 5-7 ani'!$C$6,(('Vîrsta 1-2 ani'!O8/'Vîrsta 1-2 ani'!$C$6)+0.016)*'Vîrsta 5-7 ani'!$C$6))</f>
        <v>2.68</v>
      </c>
      <c r="P8" s="245">
        <f>IF(OR(TOTAL!P8="",TOTAL!P8=0),"",IF('Vîrsta 1-2 ani'!$C$6&lt;=0,(('Vîrsta 3-4 ani'!P8/'Vîrsta 3-4 ani'!$C$6)+0.008)*'Vîrsta 5-7 ani'!$C$6,(('Vîrsta 1-2 ani'!P8/'Vîrsta 1-2 ani'!$C$6)+0.016)*'Vîrsta 5-7 ani'!$C$6))</f>
        <v>2.4270588235294115</v>
      </c>
      <c r="Q8" s="245">
        <f>IF(OR(TOTAL!Q8="",TOTAL!Q8=0),"",IF('Vîrsta 1-2 ani'!$C$6&lt;=0,(('Vîrsta 3-4 ani'!Q8/'Vîrsta 3-4 ani'!$C$6)+0.008)*'Vîrsta 5-7 ani'!$C$6,(('Vîrsta 1-2 ani'!Q8/'Vîrsta 1-2 ani'!$C$6)+0.016)*'Vîrsta 5-7 ani'!$C$6))</f>
        <v>1.4152941176470588</v>
      </c>
      <c r="R8" s="245">
        <f>IF(OR(TOTAL!R8="",TOTAL!R8=0),"",IF('Vîrsta 1-2 ani'!$C$6&lt;=0,(('Vîrsta 3-4 ani'!R8/'Vîrsta 3-4 ani'!$C$6)+0.008)*'Vîrsta 5-7 ani'!$C$6,(('Vîrsta 1-2 ani'!R8/'Vîrsta 1-2 ani'!$C$6)+0.016)*'Vîrsta 5-7 ani'!$C$6))</f>
        <v>0.40352941176470591</v>
      </c>
      <c r="S8" s="245">
        <f>IF(OR(TOTAL!S8="",TOTAL!S8=0),"",IF('Vîrsta 1-2 ani'!$C$6&lt;=0,(('Vîrsta 3-4 ani'!S8/'Vîrsta 3-4 ani'!$C$6)+0.008)*'Vîrsta 5-7 ani'!$C$6,(('Vîrsta 1-2 ani'!S8/'Vîrsta 1-2 ani'!$C$6)+0.016)*'Vîrsta 5-7 ani'!$C$6))</f>
        <v>1.4152941176470588</v>
      </c>
      <c r="T8" s="245">
        <f>IF(OR(TOTAL!T8="",TOTAL!T8=0),"",IF('Vîrsta 1-2 ani'!$C$6&lt;=0,(('Vîrsta 3-4 ani'!T8/'Vîrsta 3-4 ani'!$C$6)+0.008)*'Vîrsta 5-7 ani'!$C$6,(('Vîrsta 1-2 ani'!T8/'Vîrsta 1-2 ani'!$C$6)+0.016)*'Vîrsta 5-7 ani'!$C$6))</f>
        <v>2.4270588235294115</v>
      </c>
      <c r="U8" s="245">
        <f>IF(OR(TOTAL!U8="",TOTAL!U8=0),"",IF('Vîrsta 1-2 ani'!$C$6&lt;=0,(('Vîrsta 3-4 ani'!U8/'Vîrsta 3-4 ani'!$C$6)+0.008)*'Vîrsta 5-7 ani'!$C$6,(('Vîrsta 1-2 ani'!U8/'Vîrsta 1-2 ani'!$C$6)+0.016)*'Vîrsta 5-7 ani'!$C$6))</f>
        <v>2.4270588235294115</v>
      </c>
      <c r="V8" s="245">
        <f>IF(OR(TOTAL!V8="",TOTAL!V8=0),"",IF('Vîrsta 1-2 ani'!$C$6&lt;=0,(('Vîrsta 3-4 ani'!V8/'Vîrsta 3-4 ani'!$C$6)+0.008)*'Vîrsta 5-7 ani'!$C$6,(('Vîrsta 1-2 ani'!V8/'Vîrsta 1-2 ani'!$C$6)+0.016)*'Vîrsta 5-7 ani'!$C$6))</f>
        <v>1.4152941176470588</v>
      </c>
      <c r="W8" s="245" t="str">
        <f>IF(OR(TOTAL!W8="",TOTAL!W8=0),"",IF('Vîrsta 1-2 ani'!$C$6&lt;=0,(('Vîrsta 3-4 ani'!W8/'Vîrsta 3-4 ani'!$C$6)+0.008)*'Vîrsta 5-7 ani'!$C$6,(('Vîrsta 1-2 ani'!W8/'Vîrsta 1-2 ani'!$C$6)+0.016)*'Vîrsta 5-7 ani'!$C$6))</f>
        <v/>
      </c>
      <c r="X8" s="245">
        <f>IF(OR(TOTAL!X8="",TOTAL!X8=0),"",IF('Vîrsta 1-2 ani'!$C$6&lt;=0,(('Vîrsta 3-4 ani'!X8/'Vîrsta 3-4 ani'!$C$6)+0.008)*'Vîrsta 5-7 ani'!$C$6,(('Vîrsta 1-2 ani'!X8/'Vîrsta 1-2 ani'!$C$6)+0.016)*'Vîrsta 5-7 ani'!$C$6))</f>
        <v>1.4152941176470588</v>
      </c>
      <c r="Y8" s="245" t="str">
        <f>IF(OR(TOTAL!Y8="",TOTAL!Y8=0),"",IF('Vîrsta 1-2 ani'!$C$6&lt;=0,(('Vîrsta 3-4 ani'!Y8/'Vîrsta 3-4 ani'!$C$6)+0.008)*'Vîrsta 5-7 ani'!$C$6,(('Vîrsta 1-2 ani'!Y8/'Vîrsta 1-2 ani'!$C$6)+0.016)*'Vîrsta 5-7 ani'!$C$6))</f>
        <v/>
      </c>
      <c r="Z8" s="11">
        <f t="shared" si="0"/>
        <v>34.1235294117647</v>
      </c>
      <c r="AA8" s="25">
        <f t="shared" si="2"/>
        <v>57.447019211725085</v>
      </c>
      <c r="AB8" s="25">
        <f t="shared" ref="AB8:AB10" si="3">IFERROR(IF($AA8=0,"",$AA8-AC8),"")</f>
        <v>57.447019211725085</v>
      </c>
      <c r="AC8" s="79">
        <v>0</v>
      </c>
      <c r="AD8" s="97">
        <f>IFERROR(IF($AB8=0,"",$AB8*AE8),"")</f>
        <v>4.6532085561497318</v>
      </c>
      <c r="AE8" s="98">
        <v>8.1000000000000003E-2</v>
      </c>
      <c r="AF8" s="97">
        <f>IFERROR(IF($AB8=0,"",$AB8*AG8),"")</f>
        <v>0.68936423054070106</v>
      </c>
      <c r="AG8" s="98">
        <v>1.2E-2</v>
      </c>
      <c r="AH8" s="97">
        <f>IFERROR(IF($AB8=0,"",$AB8*AI8),"")</f>
        <v>27.574569221628039</v>
      </c>
      <c r="AI8" s="98">
        <v>0.48</v>
      </c>
      <c r="AJ8" s="97">
        <f>IFERROR(IF($AB8=0,"",$AB8*AK8),"")</f>
        <v>153.38354129530597</v>
      </c>
      <c r="AK8" s="98">
        <v>2.67</v>
      </c>
      <c r="AL8" s="192">
        <v>56</v>
      </c>
      <c r="AM8" s="99">
        <f>IFERROR((AB8-AL8),"")</f>
        <v>1.4470192117250846</v>
      </c>
      <c r="AN8" s="99">
        <f>IFERROR((AB8*100/AL8),"")</f>
        <v>102.5839628780805</v>
      </c>
      <c r="AO8" s="66"/>
    </row>
    <row r="9" spans="1:41" s="31" customFormat="1" ht="34" x14ac:dyDescent="0.2">
      <c r="A9" s="290"/>
      <c r="B9" s="56" t="s">
        <v>72</v>
      </c>
      <c r="C9" s="244">
        <f>IF(OR(TOTAL!C9="",TOTAL!C9=0),"",IF('Vîrsta 1-2 ani'!$C$6&lt;=0,(('Vîrsta 3-4 ani'!C9/'Vîrsta 3-4 ani'!$C$6)+0.0088)*'Vîrsta 5-7 ani'!$C$6,(('Vîrsta 1-2 ani'!C9/'Vîrsta 1-2 ani'!$C$6)+0.0136)*'Vîrsta 5-7 ani'!$C$6))</f>
        <v>1.5515294117647058</v>
      </c>
      <c r="D9" s="245">
        <f>IF(OR(TOTAL!D9="",TOTAL!D9=0),"",IF('Vîrsta 1-2 ani'!$C$6&lt;=0,(('Vîrsta 3-4 ani'!D9/'Vîrsta 3-4 ani'!$C$6)+0.0088)*'Vîrsta 5-7 ani'!$C$6,(('Vîrsta 1-2 ani'!D9/'Vîrsta 1-2 ani'!$C$6)+0.0136)*'Vîrsta 5-7 ani'!$C$6))</f>
        <v>1.3750588235294119</v>
      </c>
      <c r="E9" s="245">
        <f>IF(OR(TOTAL!E9="",TOTAL!E9=0),"",IF('Vîrsta 1-2 ani'!$C$6&lt;=0,(('Vîrsta 3-4 ani'!E9/'Vîrsta 3-4 ani'!$C$6)+0.0088)*'Vîrsta 5-7 ani'!$C$6,(('Vîrsta 1-2 ani'!E9/'Vîrsta 1-2 ani'!$C$6)+0.0136)*'Vîrsta 5-7 ani'!$C$6))</f>
        <v>1.3750588235294119</v>
      </c>
      <c r="F9" s="245">
        <f>IF(OR(TOTAL!F9="",TOTAL!F9=0),"",IF('Vîrsta 1-2 ani'!$C$6&lt;=0,(('Vîrsta 3-4 ani'!F9/'Vîrsta 3-4 ani'!$C$6)+0.0088)*'Vîrsta 5-7 ani'!$C$6,(('Vîrsta 1-2 ani'!F9/'Vîrsta 1-2 ani'!$C$6)+0.0136)*'Vîrsta 5-7 ani'!$C$6))</f>
        <v>1.1985882352941175</v>
      </c>
      <c r="G9" s="245">
        <f>IF(OR(TOTAL!G9="",TOTAL!G9=0),"",IF('Vîrsta 1-2 ani'!$C$6&lt;=0,(('Vîrsta 3-4 ani'!G9/'Vîrsta 3-4 ani'!$C$6)+0.0088)*'Vîrsta 5-7 ani'!$C$6,(('Vîrsta 1-2 ani'!G9/'Vîrsta 1-2 ani'!$C$6)+0.0136)*'Vîrsta 5-7 ani'!$C$6))</f>
        <v>1.3750588235294119</v>
      </c>
      <c r="H9" s="245">
        <f>IF(OR(TOTAL!H9="",TOTAL!H9=0),"",IF('Vîrsta 1-2 ani'!$C$6&lt;=0,(('Vîrsta 3-4 ani'!H9/'Vîrsta 3-4 ani'!$C$6)+0.0088)*'Vîrsta 5-7 ani'!$C$6,(('Vîrsta 1-2 ani'!H9/'Vîrsta 1-2 ani'!$C$6)+0.0136)*'Vîrsta 5-7 ani'!$C$6))</f>
        <v>1.3750588235294119</v>
      </c>
      <c r="I9" s="245">
        <f>IF(OR(TOTAL!I9="",TOTAL!I9=0),"",IF('Vîrsta 1-2 ani'!$C$6&lt;=0,(('Vîrsta 3-4 ani'!I9/'Vîrsta 3-4 ani'!$C$6)+0.0088)*'Vîrsta 5-7 ani'!$C$6,(('Vîrsta 1-2 ani'!I9/'Vîrsta 1-2 ani'!$C$6)+0.0136)*'Vîrsta 5-7 ani'!$C$6))</f>
        <v>1.3750588235294119</v>
      </c>
      <c r="J9" s="245">
        <f>IF(OR(TOTAL!J9="",TOTAL!J9=0),"",IF('Vîrsta 1-2 ani'!$C$6&lt;=0,(('Vîrsta 3-4 ani'!J9/'Vîrsta 3-4 ani'!$C$6)+0.0088)*'Vîrsta 5-7 ani'!$C$6,(('Vîrsta 1-2 ani'!J9/'Vîrsta 1-2 ani'!$C$6)+0.0136)*'Vîrsta 5-7 ani'!$C$6))</f>
        <v>1.1985882352941175</v>
      </c>
      <c r="K9" s="245">
        <f>IF(OR(TOTAL!K9="",TOTAL!K9=0),"",IF('Vîrsta 1-2 ani'!$C$6&lt;=0,(('Vîrsta 3-4 ani'!K9/'Vîrsta 3-4 ani'!$C$6)+0.0088)*'Vîrsta 5-7 ani'!$C$6,(('Vîrsta 1-2 ani'!K9/'Vîrsta 1-2 ani'!$C$6)+0.0136)*'Vîrsta 5-7 ani'!$C$6))</f>
        <v>1.1985882352941175</v>
      </c>
      <c r="L9" s="245">
        <f>IF(OR(TOTAL!L9="",TOTAL!L9=0),"",IF('Vîrsta 1-2 ani'!$C$6&lt;=0,(('Vîrsta 3-4 ani'!L9/'Vîrsta 3-4 ani'!$C$6)+0.0088)*'Vîrsta 5-7 ani'!$C$6,(('Vîrsta 1-2 ani'!L9/'Vîrsta 1-2 ani'!$C$6)+0.0136)*'Vîrsta 5-7 ani'!$C$6))</f>
        <v>1.3750588235294119</v>
      </c>
      <c r="M9" s="245">
        <f>IF(OR(TOTAL!M9="",TOTAL!M9=0),"",IF('Vîrsta 1-2 ani'!$C$6&lt;=0,(('Vîrsta 3-4 ani'!M9/'Vîrsta 3-4 ani'!$C$6)+0.0088)*'Vîrsta 5-7 ani'!$C$6,(('Vîrsta 1-2 ani'!M9/'Vîrsta 1-2 ani'!$C$6)+0.0136)*'Vîrsta 5-7 ani'!$C$6))</f>
        <v>1.5515294117647058</v>
      </c>
      <c r="N9" s="245">
        <f>IF(OR(TOTAL!N9="",TOTAL!N9=0),"",IF('Vîrsta 1-2 ani'!$C$6&lt;=0,(('Vîrsta 3-4 ani'!N9/'Vîrsta 3-4 ani'!$C$6)+0.0088)*'Vîrsta 5-7 ani'!$C$6,(('Vîrsta 1-2 ani'!N9/'Vîrsta 1-2 ani'!$C$6)+0.0136)*'Vîrsta 5-7 ani'!$C$6))</f>
        <v>1.0221176470588236</v>
      </c>
      <c r="O9" s="245">
        <f>IF(OR(TOTAL!O9="",TOTAL!O9=0),"",IF('Vîrsta 1-2 ani'!$C$6&lt;=0,(('Vîrsta 3-4 ani'!O9/'Vîrsta 3-4 ani'!$C$6)+0.0088)*'Vîrsta 5-7 ani'!$C$6,(('Vîrsta 1-2 ani'!O9/'Vîrsta 1-2 ani'!$C$6)+0.0136)*'Vîrsta 5-7 ani'!$C$6))</f>
        <v>1.3750588235294119</v>
      </c>
      <c r="P9" s="245">
        <f>IF(OR(TOTAL!P9="",TOTAL!P9=0),"",IF('Vîrsta 1-2 ani'!$C$6&lt;=0,(('Vîrsta 3-4 ani'!P9/'Vîrsta 3-4 ani'!$C$6)+0.0088)*'Vîrsta 5-7 ani'!$C$6,(('Vîrsta 1-2 ani'!P9/'Vîrsta 1-2 ani'!$C$6)+0.0136)*'Vîrsta 5-7 ani'!$C$6))</f>
        <v>1.1985882352941175</v>
      </c>
      <c r="Q9" s="245">
        <f>IF(OR(TOTAL!Q9="",TOTAL!Q9=0),"",IF('Vîrsta 1-2 ani'!$C$6&lt;=0,(('Vîrsta 3-4 ani'!Q9/'Vîrsta 3-4 ani'!$C$6)+0.0088)*'Vîrsta 5-7 ani'!$C$6,(('Vîrsta 1-2 ani'!Q9/'Vîrsta 1-2 ani'!$C$6)+0.0136)*'Vîrsta 5-7 ani'!$C$6))</f>
        <v>1.1985882352941175</v>
      </c>
      <c r="R9" s="245">
        <f>IF(OR(TOTAL!R9="",TOTAL!R9=0),"",IF('Vîrsta 1-2 ani'!$C$6&lt;=0,(('Vîrsta 3-4 ani'!R9/'Vîrsta 3-4 ani'!$C$6)+0.0088)*'Vîrsta 5-7 ani'!$C$6,(('Vîrsta 1-2 ani'!R9/'Vîrsta 1-2 ani'!$C$6)+0.0136)*'Vîrsta 5-7 ani'!$C$6))</f>
        <v>1.3750588235294119</v>
      </c>
      <c r="S9" s="245">
        <f>IF(OR(TOTAL!S9="",TOTAL!S9=0),"",IF('Vîrsta 1-2 ani'!$C$6&lt;=0,(('Vîrsta 3-4 ani'!S9/'Vîrsta 3-4 ani'!$C$6)+0.0088)*'Vîrsta 5-7 ani'!$C$6,(('Vîrsta 1-2 ani'!S9/'Vîrsta 1-2 ani'!$C$6)+0.0136)*'Vîrsta 5-7 ani'!$C$6))</f>
        <v>1.3750588235294119</v>
      </c>
      <c r="T9" s="245">
        <f>IF(OR(TOTAL!T9="",TOTAL!T9=0),"",IF('Vîrsta 1-2 ani'!$C$6&lt;=0,(('Vîrsta 3-4 ani'!T9/'Vîrsta 3-4 ani'!$C$6)+0.0088)*'Vîrsta 5-7 ani'!$C$6,(('Vîrsta 1-2 ani'!T9/'Vîrsta 1-2 ani'!$C$6)+0.0136)*'Vîrsta 5-7 ani'!$C$6))</f>
        <v>1.3750588235294119</v>
      </c>
      <c r="U9" s="245">
        <f>IF(OR(TOTAL!U9="",TOTAL!U9=0),"",IF('Vîrsta 1-2 ani'!$C$6&lt;=0,(('Vîrsta 3-4 ani'!U9/'Vîrsta 3-4 ani'!$C$6)+0.0088)*'Vîrsta 5-7 ani'!$C$6,(('Vîrsta 1-2 ani'!U9/'Vîrsta 1-2 ani'!$C$6)+0.0136)*'Vîrsta 5-7 ani'!$C$6))</f>
        <v>1.3750588235294119</v>
      </c>
      <c r="V9" s="245">
        <f>IF(OR(TOTAL!V9="",TOTAL!V9=0),"",IF('Vîrsta 1-2 ani'!$C$6&lt;=0,(('Vîrsta 3-4 ani'!V9/'Vîrsta 3-4 ani'!$C$6)+0.0088)*'Vîrsta 5-7 ani'!$C$6,(('Vîrsta 1-2 ani'!V9/'Vîrsta 1-2 ani'!$C$6)+0.0136)*'Vîrsta 5-7 ani'!$C$6))</f>
        <v>1.3750588235294119</v>
      </c>
      <c r="W9" s="245">
        <f>IF(OR(TOTAL!W9="",TOTAL!W9=0),"",IF('Vîrsta 1-2 ani'!$C$6&lt;=0,(('Vîrsta 3-4 ani'!W9/'Vîrsta 3-4 ani'!$C$6)+0.0088)*'Vîrsta 5-7 ani'!$C$6,(('Vîrsta 1-2 ani'!W9/'Vîrsta 1-2 ani'!$C$6)+0.0136)*'Vîrsta 5-7 ani'!$C$6))</f>
        <v>1.3750588235294119</v>
      </c>
      <c r="X9" s="245">
        <f>IF(OR(TOTAL!X9="",TOTAL!X9=0),"",IF('Vîrsta 1-2 ani'!$C$6&lt;=0,(('Vîrsta 3-4 ani'!X9/'Vîrsta 3-4 ani'!$C$6)+0.0088)*'Vîrsta 5-7 ani'!$C$6,(('Vîrsta 1-2 ani'!X9/'Vîrsta 1-2 ani'!$C$6)+0.0136)*'Vîrsta 5-7 ani'!$C$6))</f>
        <v>1.3750588235294119</v>
      </c>
      <c r="Y9" s="245" t="str">
        <f>IF(OR(TOTAL!Y9="",TOTAL!Y9=0),"",IF('Vîrsta 1-2 ani'!$C$6&lt;=0,(('Vîrsta 3-4 ani'!Y9/'Vîrsta 3-4 ani'!$C$6)+0.0088)*'Vîrsta 5-7 ani'!$C$6,(('Vîrsta 1-2 ani'!Y9/'Vîrsta 1-2 ani'!$C$6)+0.0136)*'Vîrsta 5-7 ani'!$C$6))</f>
        <v/>
      </c>
      <c r="Z9" s="25">
        <f t="shared" si="0"/>
        <v>29.368941176470585</v>
      </c>
      <c r="AA9" s="25">
        <f t="shared" si="2"/>
        <v>49.442661913250141</v>
      </c>
      <c r="AB9" s="25">
        <f t="shared" si="3"/>
        <v>49.442661913250141</v>
      </c>
      <c r="AC9" s="26">
        <v>0</v>
      </c>
      <c r="AD9" s="97">
        <f t="shared" ref="AD9:AD14" si="4">IFERROR(IF($AB9=0,"",$AB9*AE9),"")</f>
        <v>4.4498395721925128</v>
      </c>
      <c r="AE9" s="98">
        <v>0.09</v>
      </c>
      <c r="AF9" s="97">
        <f t="shared" ref="AF9:AF14" si="5">IFERROR(IF($AB9=0,"",$AB9*AG9),"")</f>
        <v>1.4832798573975041</v>
      </c>
      <c r="AG9" s="98">
        <v>0.03</v>
      </c>
      <c r="AH9" s="97">
        <f t="shared" ref="AH9:AH14" si="6">IFERROR(IF($AB9=0,"",$AB9*AI9),"")</f>
        <v>23.732477718360066</v>
      </c>
      <c r="AI9" s="98">
        <v>0.48</v>
      </c>
      <c r="AJ9" s="97">
        <f t="shared" ref="AJ9:AJ14" si="7">IFERROR(IF($AB9=0,"",$AB9*AK9),"")</f>
        <v>127.56206773618537</v>
      </c>
      <c r="AK9" s="98">
        <v>2.58</v>
      </c>
      <c r="AL9" s="192">
        <v>29.6</v>
      </c>
      <c r="AM9" s="99">
        <f t="shared" ref="AM9:AM14" si="8">IFERROR((AB9-AL9),"")</f>
        <v>19.84266191325014</v>
      </c>
      <c r="AN9" s="99">
        <f t="shared" ref="AN9:AN14" si="9">IFERROR((AB9*100/AL9),"")</f>
        <v>167.03601997719642</v>
      </c>
      <c r="AO9" s="66"/>
    </row>
    <row r="10" spans="1:41" s="31" customFormat="1" ht="34" x14ac:dyDescent="0.2">
      <c r="A10" s="290"/>
      <c r="B10" s="56" t="s">
        <v>75</v>
      </c>
      <c r="C10" s="244">
        <f>IF(OR(TOTAL!C10="",TOTAL!C10=0),"",IF('Vîrsta 1-2 ani'!$C$6&lt;=0,(('Vîrsta 3-4 ani'!C10/'Vîrsta 3-4 ani'!$C$6)+0.0048)*'Vîrsta 5-7 ani'!$C$6,(('Vîrsta 1-2 ani'!C10/'Vîrsta 1-2 ani'!$C$6)+0.0064)*'Vîrsta 5-7 ani'!$C$6))</f>
        <v>1.5696470588235294</v>
      </c>
      <c r="D10" s="245" t="str">
        <f>IF(OR(TOTAL!D10="",TOTAL!D10=0),"",IF('Vîrsta 1-2 ani'!$C$6&lt;=0,(('Vîrsta 3-4 ani'!D10/'Vîrsta 3-4 ani'!$C$6)+0.0048)*'Vîrsta 5-7 ani'!$C$6,(('Vîrsta 1-2 ani'!D10/'Vîrsta 1-2 ani'!$C$6)+0.0064)*'Vîrsta 5-7 ani'!$C$6))</f>
        <v/>
      </c>
      <c r="E10" s="245" t="str">
        <f>IF(OR(TOTAL!E10="",TOTAL!E10=0),"",IF('Vîrsta 1-2 ani'!$C$6&lt;=0,(('Vîrsta 3-4 ani'!E10/'Vîrsta 3-4 ani'!$C$6)+0.0048)*'Vîrsta 5-7 ani'!$C$6,(('Vîrsta 1-2 ani'!E10/'Vîrsta 1-2 ani'!$C$6)+0.0064)*'Vîrsta 5-7 ani'!$C$6))</f>
        <v/>
      </c>
      <c r="F10" s="245">
        <f>IF(OR(TOTAL!F10="",TOTAL!F10=0),"",IF('Vîrsta 1-2 ani'!$C$6&lt;=0,(('Vîrsta 3-4 ani'!F10/'Vîrsta 3-4 ani'!$C$6)+0.0048)*'Vîrsta 5-7 ani'!$C$6,(('Vîrsta 1-2 ani'!F10/'Vîrsta 1-2 ani'!$C$6)+0.0064)*'Vîrsta 5-7 ani'!$C$6))</f>
        <v>0.31082352941176467</v>
      </c>
      <c r="G10" s="245" t="str">
        <f>IF(OR(TOTAL!G10="",TOTAL!G10=0),"",IF('Vîrsta 1-2 ani'!$C$6&lt;=0,(('Vîrsta 3-4 ani'!G10/'Vîrsta 3-4 ani'!$C$6)+0.0048)*'Vîrsta 5-7 ani'!$C$6,(('Vîrsta 1-2 ani'!G10/'Vîrsta 1-2 ani'!$C$6)+0.0064)*'Vîrsta 5-7 ani'!$C$6))</f>
        <v/>
      </c>
      <c r="H10" s="245">
        <f>IF(OR(TOTAL!H10="",TOTAL!H10=0),"",IF('Vîrsta 1-2 ani'!$C$6&lt;=0,(('Vîrsta 3-4 ani'!H10/'Vîrsta 3-4 ani'!$C$6)+0.0048)*'Vîrsta 5-7 ani'!$C$6,(('Vîrsta 1-2 ani'!H10/'Vîrsta 1-2 ani'!$C$6)+0.0064)*'Vîrsta 5-7 ani'!$C$6))</f>
        <v>1.3931764705882352</v>
      </c>
      <c r="I10" s="245">
        <f>IF(OR(TOTAL!I10="",TOTAL!I10=0),"",IF('Vîrsta 1-2 ani'!$C$6&lt;=0,(('Vîrsta 3-4 ani'!I10/'Vîrsta 3-4 ani'!$C$6)+0.0048)*'Vîrsta 5-7 ani'!$C$6,(('Vîrsta 1-2 ani'!I10/'Vîrsta 1-2 ani'!$C$6)+0.0064)*'Vîrsta 5-7 ani'!$C$6))</f>
        <v>0.61082352941176465</v>
      </c>
      <c r="J10" s="245" t="str">
        <f>IF(OR(TOTAL!J10="",TOTAL!J10=0),"",IF('Vîrsta 1-2 ani'!$C$6&lt;=0,(('Vîrsta 3-4 ani'!J10/'Vîrsta 3-4 ani'!$C$6)+0.0048)*'Vîrsta 5-7 ani'!$C$6,(('Vîrsta 1-2 ani'!J10/'Vîrsta 1-2 ani'!$C$6)+0.0064)*'Vîrsta 5-7 ani'!$C$6))</f>
        <v/>
      </c>
      <c r="K10" s="245">
        <f>IF(OR(TOTAL!K10="",TOTAL!K10=0),"",IF('Vîrsta 1-2 ani'!$C$6&lt;=0,(('Vîrsta 3-4 ani'!K10/'Vîrsta 3-4 ani'!$C$6)+0.0048)*'Vîrsta 5-7 ani'!$C$6,(('Vîrsta 1-2 ani'!K10/'Vîrsta 1-2 ani'!$C$6)+0.0064)*'Vîrsta 5-7 ani'!$C$6))</f>
        <v>0.26376470588235296</v>
      </c>
      <c r="L10" s="245">
        <f>IF(OR(TOTAL!L10="",TOTAL!L10=0),"",IF('Vîrsta 1-2 ani'!$C$6&lt;=0,(('Vîrsta 3-4 ani'!L10/'Vîrsta 3-4 ani'!$C$6)+0.0048)*'Vîrsta 5-7 ani'!$C$6,(('Vîrsta 1-2 ani'!L10/'Vîrsta 1-2 ani'!$C$6)+0.0064)*'Vîrsta 5-7 ani'!$C$6))</f>
        <v>0.64611764705882357</v>
      </c>
      <c r="M10" s="245">
        <f>IF(OR(TOTAL!M10="",TOTAL!M10=0),"",IF('Vîrsta 1-2 ani'!$C$6&lt;=0,(('Vîrsta 3-4 ani'!M10/'Vîrsta 3-4 ani'!$C$6)+0.0048)*'Vîrsta 5-7 ani'!$C$6,(('Vîrsta 1-2 ani'!M10/'Vîrsta 1-2 ani'!$C$6)+0.0064)*'Vîrsta 5-7 ani'!$C$6))</f>
        <v>1.5108235294117649</v>
      </c>
      <c r="N10" s="245" t="str">
        <f>IF(OR(TOTAL!N10="",TOTAL!N10=0),"",IF('Vîrsta 1-2 ani'!$C$6&lt;=0,(('Vîrsta 3-4 ani'!N10/'Vîrsta 3-4 ani'!$C$6)+0.0048)*'Vîrsta 5-7 ani'!$C$6,(('Vîrsta 1-2 ani'!N10/'Vîrsta 1-2 ani'!$C$6)+0.0064)*'Vîrsta 5-7 ani'!$C$6))</f>
        <v/>
      </c>
      <c r="O10" s="245" t="str">
        <f>IF(OR(TOTAL!O10="",TOTAL!O10=0),"",IF('Vîrsta 1-2 ani'!$C$6&lt;=0,(('Vîrsta 3-4 ani'!O10/'Vîrsta 3-4 ani'!$C$6)+0.0048)*'Vîrsta 5-7 ani'!$C$6,(('Vîrsta 1-2 ani'!O10/'Vîrsta 1-2 ani'!$C$6)+0.0064)*'Vîrsta 5-7 ani'!$C$6))</f>
        <v/>
      </c>
      <c r="P10" s="245">
        <f>IF(OR(TOTAL!P10="",TOTAL!P10=0),"",IF('Vîrsta 1-2 ani'!$C$6&lt;=0,(('Vîrsta 3-4 ani'!P10/'Vîrsta 3-4 ani'!$C$6)+0.0048)*'Vîrsta 5-7 ani'!$C$6,(('Vîrsta 1-2 ani'!P10/'Vîrsta 1-2 ani'!$C$6)+0.0064)*'Vîrsta 5-7 ani'!$C$6))</f>
        <v>0.26376470588235296</v>
      </c>
      <c r="Q10" s="245" t="str">
        <f>IF(OR(TOTAL!Q10="",TOTAL!Q10=0),"",IF('Vîrsta 1-2 ani'!$C$6&lt;=0,(('Vîrsta 3-4 ani'!Q10/'Vîrsta 3-4 ani'!$C$6)+0.0048)*'Vîrsta 5-7 ani'!$C$6,(('Vîrsta 1-2 ani'!Q10/'Vîrsta 1-2 ani'!$C$6)+0.0064)*'Vîrsta 5-7 ani'!$C$6))</f>
        <v/>
      </c>
      <c r="R10" s="245">
        <f>IF(OR(TOTAL!R10="",TOTAL!R10=0),"",IF('Vîrsta 1-2 ani'!$C$6&lt;=0,(('Vîrsta 3-4 ani'!R10/'Vîrsta 3-4 ani'!$C$6)+0.0048)*'Vîrsta 5-7 ani'!$C$6,(('Vîrsta 1-2 ani'!R10/'Vîrsta 1-2 ani'!$C$6)+0.0064)*'Vîrsta 5-7 ani'!$C$6))</f>
        <v>1.3637647058823532</v>
      </c>
      <c r="S10" s="245">
        <f>IF(OR(TOTAL!S10="",TOTAL!S10=0),"",IF('Vîrsta 1-2 ani'!$C$6&lt;=0,(('Vîrsta 3-4 ani'!S10/'Vîrsta 3-4 ani'!$C$6)+0.0048)*'Vîrsta 5-7 ani'!$C$6,(('Vîrsta 1-2 ani'!S10/'Vîrsta 1-2 ani'!$C$6)+0.0064)*'Vîrsta 5-7 ani'!$C$6))</f>
        <v>0.57552941176470584</v>
      </c>
      <c r="T10" s="245">
        <f>IF(OR(TOTAL!T10="",TOTAL!T10=0),"",IF('Vîrsta 1-2 ani'!$C$6&lt;=0,(('Vîrsta 3-4 ani'!T10/'Vîrsta 3-4 ani'!$C$6)+0.0048)*'Vîrsta 5-7 ani'!$C$6,(('Vîrsta 1-2 ani'!T10/'Vîrsta 1-2 ani'!$C$6)+0.0064)*'Vîrsta 5-7 ani'!$C$6))</f>
        <v>0.14611764705882355</v>
      </c>
      <c r="U10" s="245">
        <f>IF(OR(TOTAL!U10="",TOTAL!U10=0),"",IF('Vîrsta 1-2 ani'!$C$6&lt;=0,(('Vîrsta 3-4 ani'!U10/'Vîrsta 3-4 ani'!$C$6)+0.0048)*'Vîrsta 5-7 ani'!$C$6,(('Vîrsta 1-2 ani'!U10/'Vîrsta 1-2 ani'!$C$6)+0.0064)*'Vîrsta 5-7 ani'!$C$6))</f>
        <v>0.27552941176470586</v>
      </c>
      <c r="V10" s="245">
        <f>IF(OR(TOTAL!V10="",TOTAL!V10=0),"",IF('Vîrsta 1-2 ani'!$C$6&lt;=0,(('Vîrsta 3-4 ani'!V10/'Vîrsta 3-4 ani'!$C$6)+0.0048)*'Vîrsta 5-7 ani'!$C$6,(('Vîrsta 1-2 ani'!V10/'Vîrsta 1-2 ani'!$C$6)+0.0064)*'Vîrsta 5-7 ani'!$C$6))</f>
        <v>0.68729411764705894</v>
      </c>
      <c r="W10" s="245">
        <f>IF(OR(TOTAL!W10="",TOTAL!W10=0),"",IF('Vîrsta 1-2 ani'!$C$6&lt;=0,(('Vîrsta 3-4 ani'!W10/'Vîrsta 3-4 ani'!$C$6)+0.0048)*'Vîrsta 5-7 ani'!$C$6,(('Vîrsta 1-2 ani'!W10/'Vîrsta 1-2 ani'!$C$6)+0.0064)*'Vîrsta 5-7 ani'!$C$6))</f>
        <v>1.3637647058823532</v>
      </c>
      <c r="X10" s="245" t="str">
        <f>IF(OR(TOTAL!X10="",TOTAL!X10=0),"",IF('Vîrsta 1-2 ani'!$C$6&lt;=0,(('Vîrsta 3-4 ani'!X10/'Vîrsta 3-4 ani'!$C$6)+0.0048)*'Vîrsta 5-7 ani'!$C$6,(('Vîrsta 1-2 ani'!X10/'Vîrsta 1-2 ani'!$C$6)+0.0064)*'Vîrsta 5-7 ani'!$C$6))</f>
        <v/>
      </c>
      <c r="Y10" s="245" t="str">
        <f>IF(OR(TOTAL!Y10="",TOTAL!Y10=0),"",IF('Vîrsta 1-2 ani'!$C$6&lt;=0,(('Vîrsta 3-4 ani'!Y10/'Vîrsta 3-4 ani'!$C$6)+0.0048)*'Vîrsta 5-7 ani'!$C$6,(('Vîrsta 1-2 ani'!Y10/'Vîrsta 1-2 ani'!$C$6)+0.0064)*'Vîrsta 5-7 ani'!$C$6))</f>
        <v/>
      </c>
      <c r="Z10" s="25">
        <f t="shared" si="0"/>
        <v>10.980941176470591</v>
      </c>
      <c r="AA10" s="25">
        <f t="shared" si="2"/>
        <v>18.486432957021197</v>
      </c>
      <c r="AB10" s="25">
        <f t="shared" si="3"/>
        <v>18.486432957021197</v>
      </c>
      <c r="AC10" s="26"/>
      <c r="AD10" s="97">
        <f t="shared" si="4"/>
        <v>1.8486432957021197</v>
      </c>
      <c r="AE10" s="98">
        <v>0.1</v>
      </c>
      <c r="AF10" s="97">
        <f t="shared" si="5"/>
        <v>0.18486432957021198</v>
      </c>
      <c r="AG10" s="98">
        <v>0.01</v>
      </c>
      <c r="AH10" s="97">
        <f t="shared" si="6"/>
        <v>13.495096058625474</v>
      </c>
      <c r="AI10" s="98">
        <v>0.73</v>
      </c>
      <c r="AJ10" s="97">
        <f t="shared" si="7"/>
        <v>66.181429986135882</v>
      </c>
      <c r="AK10" s="98">
        <v>3.58</v>
      </c>
      <c r="AL10" s="192">
        <v>12</v>
      </c>
      <c r="AM10" s="99">
        <f t="shared" si="8"/>
        <v>6.4864329570211972</v>
      </c>
      <c r="AN10" s="99">
        <f t="shared" si="9"/>
        <v>154.05360797517665</v>
      </c>
      <c r="AO10" s="66"/>
    </row>
    <row r="11" spans="1:41" s="31" customFormat="1" ht="17" x14ac:dyDescent="0.2">
      <c r="A11" s="290"/>
      <c r="B11" s="56" t="s">
        <v>109</v>
      </c>
      <c r="C11" s="244" t="str">
        <f>IF(OR(TOTAL!C11="",TOTAL!C11=0),"",IF('Vîrsta 1-2 ani'!$C$6&lt;=0,(('Vîrsta 3-4 ani'!C11/'Vîrsta 3-4 ani'!$C$6)+0.0024)*'Vîrsta 5-7 ani'!$C$6,(('Vîrsta 1-2 ani'!C11/'Vîrsta 1-2 ani'!$C$6)+0.0032)*'Vîrsta 5-7 ani'!$C$6))</f>
        <v/>
      </c>
      <c r="D11" s="245" t="str">
        <f>IF(OR(TOTAL!D11="",TOTAL!D11=0),"",IF('Vîrsta 1-2 ani'!$C$6&lt;=0,(('Vîrsta 3-4 ani'!D11/'Vîrsta 3-4 ani'!$C$6)+0.0024)*'Vîrsta 5-7 ani'!$C$6,(('Vîrsta 1-2 ani'!D11/'Vîrsta 1-2 ani'!$C$6)+0.0032)*'Vîrsta 5-7 ani'!$C$6))</f>
        <v/>
      </c>
      <c r="E11" s="245" t="str">
        <f>IF(OR(TOTAL!E11="",TOTAL!E11=0),"",IF('Vîrsta 1-2 ani'!$C$6&lt;=0,(('Vîrsta 3-4 ani'!E11/'Vîrsta 3-4 ani'!$C$6)+0.0024)*'Vîrsta 5-7 ani'!$C$6,(('Vîrsta 1-2 ani'!E11/'Vîrsta 1-2 ani'!$C$6)+0.0032)*'Vîrsta 5-7 ani'!$C$6))</f>
        <v/>
      </c>
      <c r="F11" s="245">
        <f>IF(OR(TOTAL!F11="",TOTAL!F11=0),"",IF('Vîrsta 1-2 ani'!$C$6&lt;=0,(('Vîrsta 3-4 ani'!F11/'Vîrsta 3-4 ani'!$C$6)+0.0024)*'Vîrsta 5-7 ani'!$C$6,(('Vîrsta 1-2 ani'!F11/'Vîrsta 1-2 ani'!$C$6)+0.0032)*'Vîrsta 5-7 ani'!$C$6))</f>
        <v>0.45835294117647057</v>
      </c>
      <c r="G11" s="245" t="str">
        <f>IF(OR(TOTAL!G11="",TOTAL!G11=0),"",IF('Vîrsta 1-2 ani'!$C$6&lt;=0,(('Vîrsta 3-4 ani'!G11/'Vîrsta 3-4 ani'!$C$6)+0.0024)*'Vîrsta 5-7 ani'!$C$6,(('Vîrsta 1-2 ani'!G11/'Vîrsta 1-2 ani'!$C$6)+0.0032)*'Vîrsta 5-7 ani'!$C$6))</f>
        <v/>
      </c>
      <c r="H11" s="245">
        <f>IF(OR(TOTAL!H11="",TOTAL!H11=0),"",IF('Vîrsta 1-2 ani'!$C$6&lt;=0,(('Vîrsta 3-4 ani'!H11/'Vîrsta 3-4 ani'!$C$6)+0.0024)*'Vîrsta 5-7 ani'!$C$6,(('Vîrsta 1-2 ani'!H11/'Vîrsta 1-2 ani'!$C$6)+0.0032)*'Vîrsta 5-7 ani'!$C$6))</f>
        <v>0.69364705882352951</v>
      </c>
      <c r="I11" s="245" t="str">
        <f>IF(OR(TOTAL!I11="",TOTAL!I11=0),"",IF('Vîrsta 1-2 ani'!$C$6&lt;=0,(('Vîrsta 3-4 ani'!I11/'Vîrsta 3-4 ani'!$C$6)+0.0024)*'Vîrsta 5-7 ani'!$C$6,(('Vîrsta 1-2 ani'!I11/'Vîrsta 1-2 ani'!$C$6)+0.0032)*'Vîrsta 5-7 ani'!$C$6))</f>
        <v/>
      </c>
      <c r="J11" s="245">
        <f>IF(OR(TOTAL!J11="",TOTAL!J11=0),"",IF('Vîrsta 1-2 ani'!$C$6&lt;=0,(('Vîrsta 3-4 ani'!J11/'Vîrsta 3-4 ani'!$C$6)+0.0024)*'Vîrsta 5-7 ani'!$C$6,(('Vîrsta 1-2 ani'!J11/'Vîrsta 1-2 ani'!$C$6)+0.0032)*'Vîrsta 5-7 ani'!$C$6))</f>
        <v>0.81129411764705883</v>
      </c>
      <c r="K11" s="245">
        <f>IF(OR(TOTAL!K11="",TOTAL!K11=0),"",IF('Vîrsta 1-2 ani'!$C$6&lt;=0,(('Vîrsta 3-4 ani'!K11/'Vîrsta 3-4 ani'!$C$6)+0.0024)*'Vîrsta 5-7 ani'!$C$6,(('Vîrsta 1-2 ani'!K11/'Vîrsta 1-2 ani'!$C$6)+0.0032)*'Vîrsta 5-7 ani'!$C$6))</f>
        <v>0.52894117647058825</v>
      </c>
      <c r="L11" s="245" t="str">
        <f>IF(OR(TOTAL!L11="",TOTAL!L11=0),"",IF('Vîrsta 1-2 ani'!$C$6&lt;=0,(('Vîrsta 3-4 ani'!L11/'Vîrsta 3-4 ani'!$C$6)+0.0024)*'Vîrsta 5-7 ani'!$C$6,(('Vîrsta 1-2 ani'!L11/'Vîrsta 1-2 ani'!$C$6)+0.0032)*'Vîrsta 5-7 ani'!$C$6))</f>
        <v/>
      </c>
      <c r="M11" s="245" t="str">
        <f>IF(OR(TOTAL!M11="",TOTAL!M11=0),"",IF('Vîrsta 1-2 ani'!$C$6&lt;=0,(('Vîrsta 3-4 ani'!M11/'Vîrsta 3-4 ani'!$C$6)+0.0024)*'Vîrsta 5-7 ani'!$C$6,(('Vîrsta 1-2 ani'!M11/'Vîrsta 1-2 ani'!$C$6)+0.0032)*'Vîrsta 5-7 ani'!$C$6))</f>
        <v/>
      </c>
      <c r="N11" s="245" t="str">
        <f>IF(OR(TOTAL!N11="",TOTAL!N11=0),"",IF('Vîrsta 1-2 ani'!$C$6&lt;=0,(('Vîrsta 3-4 ani'!N11/'Vîrsta 3-4 ani'!$C$6)+0.0024)*'Vîrsta 5-7 ani'!$C$6,(('Vîrsta 1-2 ani'!N11/'Vîrsta 1-2 ani'!$C$6)+0.0032)*'Vîrsta 5-7 ani'!$C$6))</f>
        <v/>
      </c>
      <c r="O11" s="245" t="str">
        <f>IF(OR(TOTAL!O11="",TOTAL!O11=0),"",IF('Vîrsta 1-2 ani'!$C$6&lt;=0,(('Vîrsta 3-4 ani'!O11/'Vîrsta 3-4 ani'!$C$6)+0.0024)*'Vîrsta 5-7 ani'!$C$6,(('Vîrsta 1-2 ani'!O11/'Vîrsta 1-2 ani'!$C$6)+0.0032)*'Vîrsta 5-7 ani'!$C$6))</f>
        <v/>
      </c>
      <c r="P11" s="245">
        <f>IF(OR(TOTAL!P11="",TOTAL!P11=0),"",IF('Vîrsta 1-2 ani'!$C$6&lt;=0,(('Vîrsta 3-4 ani'!P11/'Vîrsta 3-4 ani'!$C$6)+0.0024)*'Vîrsta 5-7 ani'!$C$6,(('Vîrsta 1-2 ani'!P11/'Vîrsta 1-2 ani'!$C$6)+0.0032)*'Vîrsta 5-7 ani'!$C$6))</f>
        <v>0.52894117647058825</v>
      </c>
      <c r="Q11" s="245" t="str">
        <f>IF(OR(TOTAL!Q11="",TOTAL!Q11=0),"",IF('Vîrsta 1-2 ani'!$C$6&lt;=0,(('Vîrsta 3-4 ani'!Q11/'Vîrsta 3-4 ani'!$C$6)+0.0024)*'Vîrsta 5-7 ani'!$C$6,(('Vîrsta 1-2 ani'!Q11/'Vîrsta 1-2 ani'!$C$6)+0.0032)*'Vîrsta 5-7 ani'!$C$6))</f>
        <v/>
      </c>
      <c r="R11" s="245">
        <f>IF(OR(TOTAL!R11="",TOTAL!R11=0),"",IF('Vîrsta 1-2 ani'!$C$6&lt;=0,(('Vîrsta 3-4 ani'!R11/'Vîrsta 3-4 ani'!$C$6)+0.0024)*'Vîrsta 5-7 ani'!$C$6,(('Vîrsta 1-2 ani'!R11/'Vîrsta 1-2 ani'!$C$6)+0.0032)*'Vîrsta 5-7 ani'!$C$6))</f>
        <v>0.68188235294117661</v>
      </c>
      <c r="S11" s="245" t="str">
        <f>IF(OR(TOTAL!S11="",TOTAL!S11=0),"",IF('Vîrsta 1-2 ani'!$C$6&lt;=0,(('Vîrsta 3-4 ani'!S11/'Vîrsta 3-4 ani'!$C$6)+0.0024)*'Vîrsta 5-7 ani'!$C$6,(('Vîrsta 1-2 ani'!S11/'Vîrsta 1-2 ani'!$C$6)+0.0032)*'Vîrsta 5-7 ani'!$C$6))</f>
        <v/>
      </c>
      <c r="T11" s="245">
        <f>IF(OR(TOTAL!T11="",TOTAL!T11=0),"",IF('Vîrsta 1-2 ani'!$C$6&lt;=0,(('Vîrsta 3-4 ani'!T11/'Vîrsta 3-4 ani'!$C$6)+0.0024)*'Vîrsta 5-7 ani'!$C$6,(('Vîrsta 1-2 ani'!T11/'Vîrsta 1-2 ani'!$C$6)+0.0032)*'Vîrsta 5-7 ani'!$C$6))</f>
        <v>0.81129411764705883</v>
      </c>
      <c r="U11" s="245">
        <f>IF(OR(TOTAL!U11="",TOTAL!U11=0),"",IF('Vîrsta 1-2 ani'!$C$6&lt;=0,(('Vîrsta 3-4 ani'!U11/'Vîrsta 3-4 ani'!$C$6)+0.0024)*'Vîrsta 5-7 ani'!$C$6,(('Vîrsta 1-2 ani'!U11/'Vîrsta 1-2 ani'!$C$6)+0.0032)*'Vîrsta 5-7 ani'!$C$6))</f>
        <v>0.55247058823529416</v>
      </c>
      <c r="V11" s="245">
        <f>IF(OR(TOTAL!V11="",TOTAL!V11=0),"",IF('Vîrsta 1-2 ani'!$C$6&lt;=0,(('Vîrsta 3-4 ani'!V11/'Vîrsta 3-4 ani'!$C$6)+0.0024)*'Vîrsta 5-7 ani'!$C$6,(('Vîrsta 1-2 ani'!V11/'Vîrsta 1-2 ani'!$C$6)+0.0032)*'Vîrsta 5-7 ani'!$C$6))</f>
        <v>0.71129411764705874</v>
      </c>
      <c r="W11" s="245" t="str">
        <f>IF(OR(TOTAL!W11="",TOTAL!W11=0),"",IF('Vîrsta 1-2 ani'!$C$6&lt;=0,(('Vîrsta 3-4 ani'!W11/'Vîrsta 3-4 ani'!$C$6)+0.0024)*'Vîrsta 5-7 ani'!$C$6,(('Vîrsta 1-2 ani'!W11/'Vîrsta 1-2 ani'!$C$6)+0.0032)*'Vîrsta 5-7 ani'!$C$6))</f>
        <v/>
      </c>
      <c r="X11" s="245" t="str">
        <f>IF(OR(TOTAL!X11="",TOTAL!X11=0),"",IF('Vîrsta 1-2 ani'!$C$6&lt;=0,(('Vîrsta 3-4 ani'!X11/'Vîrsta 3-4 ani'!$C$6)+0.0024)*'Vîrsta 5-7 ani'!$C$6,(('Vîrsta 1-2 ani'!X11/'Vîrsta 1-2 ani'!$C$6)+0.0032)*'Vîrsta 5-7 ani'!$C$6))</f>
        <v/>
      </c>
      <c r="Y11" s="245" t="str">
        <f>IF(OR(TOTAL!Y11="",TOTAL!Y11=0),"",IF('Vîrsta 1-2 ani'!$C$6&lt;=0,(('Vîrsta 3-4 ani'!Y11/'Vîrsta 3-4 ani'!$C$6)+0.0024)*'Vîrsta 5-7 ani'!$C$6,(('Vîrsta 1-2 ani'!Y11/'Vîrsta 1-2 ani'!$C$6)+0.0032)*'Vîrsta 5-7 ani'!$C$6))</f>
        <v/>
      </c>
      <c r="Z11" s="25">
        <f t="shared" si="0"/>
        <v>5.7781176470588234</v>
      </c>
      <c r="AA11" s="25">
        <f t="shared" si="2"/>
        <v>9.7274707862943153</v>
      </c>
      <c r="AB11" s="25">
        <f>IFERROR(IF($AA11=0,"",$AA11-AC11*AA11/100),"")</f>
        <v>9.6301960784313714</v>
      </c>
      <c r="AC11" s="26">
        <v>1</v>
      </c>
      <c r="AD11" s="97">
        <f t="shared" si="4"/>
        <v>0.7030043137254901</v>
      </c>
      <c r="AE11" s="98">
        <v>7.2999999999999995E-2</v>
      </c>
      <c r="AF11" s="97">
        <f t="shared" si="5"/>
        <v>0.19260392156862743</v>
      </c>
      <c r="AG11" s="98">
        <v>0.02</v>
      </c>
      <c r="AH11" s="97">
        <f t="shared" si="6"/>
        <v>6.067023529411764</v>
      </c>
      <c r="AI11" s="98">
        <v>0.63</v>
      </c>
      <c r="AJ11" s="97">
        <f t="shared" si="7"/>
        <v>35.150215686274507</v>
      </c>
      <c r="AK11" s="98">
        <v>3.65</v>
      </c>
      <c r="AL11" s="192">
        <v>8</v>
      </c>
      <c r="AM11" s="99">
        <f t="shared" si="8"/>
        <v>1.6301960784313714</v>
      </c>
      <c r="AN11" s="99">
        <f t="shared" si="9"/>
        <v>120.37745098039214</v>
      </c>
      <c r="AO11" s="66"/>
    </row>
    <row r="12" spans="1:41" s="31" customFormat="1" ht="34" x14ac:dyDescent="0.2">
      <c r="A12" s="290"/>
      <c r="B12" s="56" t="s">
        <v>73</v>
      </c>
      <c r="C12" s="244" t="str">
        <f>IF(OR(TOTAL!C12="",TOTAL!C12=0),"",IF('Vîrsta 1-2 ani'!$C$6&lt;=0,(('Vîrsta 3-4 ani'!C12/'Vîrsta 3-4 ani'!$C$6)+0.0016)*'Vîrsta 5-7 ani'!$C$6,(('Vîrsta 1-2 ani'!C12/'Vîrsta 1-2 ani'!$C$6)+0.0032)*'Vîrsta 5-7 ani'!$C$6))</f>
        <v/>
      </c>
      <c r="D12" s="245" t="str">
        <f>IF(OR(TOTAL!D12="",TOTAL!D12=0),"",IF('Vîrsta 1-2 ani'!$C$6&lt;=0,(('Vîrsta 3-4 ani'!D12/'Vîrsta 3-4 ani'!$C$6)+0.0016)*'Vîrsta 5-7 ani'!$C$6,(('Vîrsta 1-2 ani'!D12/'Vîrsta 1-2 ani'!$C$6)+0.0032)*'Vîrsta 5-7 ani'!$C$6))</f>
        <v/>
      </c>
      <c r="E12" s="245">
        <f>IF(OR(TOTAL!E12="",TOTAL!E12=0),"",IF('Vîrsta 1-2 ani'!$C$6&lt;=0,(('Vîrsta 3-4 ani'!E12/'Vîrsta 3-4 ani'!$C$6)+0.0016)*'Vîrsta 5-7 ani'!$C$6,(('Vîrsta 1-2 ani'!E12/'Vîrsta 1-2 ani'!$C$6)+0.0032)*'Vîrsta 5-7 ani'!$C$6))</f>
        <v>0.64188235294117657</v>
      </c>
      <c r="F12" s="245" t="str">
        <f>IF(OR(TOTAL!F12="",TOTAL!F12=0),"",IF('Vîrsta 1-2 ani'!$C$6&lt;=0,(('Vîrsta 3-4 ani'!F12/'Vîrsta 3-4 ani'!$C$6)+0.0016)*'Vîrsta 5-7 ani'!$C$6,(('Vîrsta 1-2 ani'!F12/'Vîrsta 1-2 ani'!$C$6)+0.0032)*'Vîrsta 5-7 ani'!$C$6))</f>
        <v/>
      </c>
      <c r="G12" s="245">
        <f>IF(OR(TOTAL!G12="",TOTAL!G12=0),"",IF('Vîrsta 1-2 ani'!$C$6&lt;=0,(('Vîrsta 3-4 ani'!G12/'Vîrsta 3-4 ani'!$C$6)+0.0016)*'Vîrsta 5-7 ani'!$C$6,(('Vîrsta 1-2 ani'!G12/'Vîrsta 1-2 ani'!$C$6)+0.0032)*'Vîrsta 5-7 ani'!$C$6))</f>
        <v>1.0654117647058825</v>
      </c>
      <c r="H12" s="245">
        <f>IF(OR(TOTAL!H12="",TOTAL!H12=0),"",IF('Vîrsta 1-2 ani'!$C$6&lt;=0,(('Vîrsta 3-4 ani'!H12/'Vîrsta 3-4 ani'!$C$6)+0.0016)*'Vîrsta 5-7 ani'!$C$6,(('Vîrsta 1-2 ani'!H12/'Vîrsta 1-2 ani'!$C$6)+0.0032)*'Vîrsta 5-7 ani'!$C$6))</f>
        <v>0.55952941176470594</v>
      </c>
      <c r="I12" s="245" t="str">
        <f>IF(OR(TOTAL!I12="",TOTAL!I12=0),"",IF('Vîrsta 1-2 ani'!$C$6&lt;=0,(('Vîrsta 3-4 ani'!I12/'Vîrsta 3-4 ani'!$C$6)+0.0016)*'Vîrsta 5-7 ani'!$C$6,(('Vîrsta 1-2 ani'!I12/'Vîrsta 1-2 ani'!$C$6)+0.0032)*'Vîrsta 5-7 ani'!$C$6))</f>
        <v/>
      </c>
      <c r="J12" s="245" t="str">
        <f>IF(OR(TOTAL!J12="",TOTAL!J12=0),"",IF('Vîrsta 1-2 ani'!$C$6&lt;=0,(('Vîrsta 3-4 ani'!J12/'Vîrsta 3-4 ani'!$C$6)+0.0016)*'Vîrsta 5-7 ani'!$C$6,(('Vîrsta 1-2 ani'!J12/'Vîrsta 1-2 ani'!$C$6)+0.0032)*'Vîrsta 5-7 ani'!$C$6))</f>
        <v/>
      </c>
      <c r="K12" s="245">
        <f>IF(OR(TOTAL!K12="",TOTAL!K12=0),"",IF('Vîrsta 1-2 ani'!$C$6&lt;=0,(('Vîrsta 3-4 ani'!K12/'Vîrsta 3-4 ani'!$C$6)+0.0016)*'Vîrsta 5-7 ani'!$C$6,(('Vîrsta 1-2 ani'!K12/'Vîrsta 1-2 ani'!$C$6)+0.0032)*'Vîrsta 5-7 ani'!$C$6))</f>
        <v>1.0183529411764707</v>
      </c>
      <c r="L12" s="245" t="str">
        <f>IF(OR(TOTAL!L12="",TOTAL!L12=0),"",IF('Vîrsta 1-2 ani'!$C$6&lt;=0,(('Vîrsta 3-4 ani'!L12/'Vîrsta 3-4 ani'!$C$6)+0.0016)*'Vîrsta 5-7 ani'!$C$6,(('Vîrsta 1-2 ani'!L12/'Vîrsta 1-2 ani'!$C$6)+0.0032)*'Vîrsta 5-7 ani'!$C$6))</f>
        <v/>
      </c>
      <c r="M12" s="245" t="str">
        <f>IF(OR(TOTAL!M12="",TOTAL!M12=0),"",IF('Vîrsta 1-2 ani'!$C$6&lt;=0,(('Vîrsta 3-4 ani'!M12/'Vîrsta 3-4 ani'!$C$6)+0.0016)*'Vîrsta 5-7 ani'!$C$6,(('Vîrsta 1-2 ani'!M12/'Vîrsta 1-2 ani'!$C$6)+0.0032)*'Vîrsta 5-7 ani'!$C$6))</f>
        <v/>
      </c>
      <c r="N12" s="245" t="str">
        <f>IF(OR(TOTAL!N12="",TOTAL!N12=0),"",IF('Vîrsta 1-2 ani'!$C$6&lt;=0,(('Vîrsta 3-4 ani'!N12/'Vîrsta 3-4 ani'!$C$6)+0.0016)*'Vîrsta 5-7 ani'!$C$6,(('Vîrsta 1-2 ani'!N12/'Vîrsta 1-2 ani'!$C$6)+0.0032)*'Vîrsta 5-7 ani'!$C$6))</f>
        <v/>
      </c>
      <c r="O12" s="245">
        <f>IF(OR(TOTAL!O12="",TOTAL!O12=0),"",IF('Vîrsta 1-2 ani'!$C$6&lt;=0,(('Vîrsta 3-4 ani'!O12/'Vîrsta 3-4 ani'!$C$6)+0.0016)*'Vîrsta 5-7 ani'!$C$6,(('Vîrsta 1-2 ani'!O12/'Vîrsta 1-2 ani'!$C$6)+0.0032)*'Vîrsta 5-7 ani'!$C$6))</f>
        <v>0.55952941176470594</v>
      </c>
      <c r="P12" s="245" t="str">
        <f>IF(OR(TOTAL!P12="",TOTAL!P12=0),"",IF('Vîrsta 1-2 ani'!$C$6&lt;=0,(('Vîrsta 3-4 ani'!P12/'Vîrsta 3-4 ani'!$C$6)+0.0016)*'Vîrsta 5-7 ani'!$C$6,(('Vîrsta 1-2 ani'!P12/'Vîrsta 1-2 ani'!$C$6)+0.0032)*'Vîrsta 5-7 ani'!$C$6))</f>
        <v/>
      </c>
      <c r="Q12" s="245" t="str">
        <f>IF(OR(TOTAL!Q12="",TOTAL!Q12=0),"",IF('Vîrsta 1-2 ani'!$C$6&lt;=0,(('Vîrsta 3-4 ani'!Q12/'Vîrsta 3-4 ani'!$C$6)+0.0016)*'Vîrsta 5-7 ani'!$C$6,(('Vîrsta 1-2 ani'!Q12/'Vîrsta 1-2 ani'!$C$6)+0.0032)*'Vîrsta 5-7 ani'!$C$6))</f>
        <v/>
      </c>
      <c r="R12" s="245">
        <f>IF(OR(TOTAL!R12="",TOTAL!R12=0),"",IF('Vîrsta 1-2 ani'!$C$6&lt;=0,(('Vîrsta 3-4 ani'!R12/'Vîrsta 3-4 ani'!$C$6)+0.0016)*'Vîrsta 5-7 ani'!$C$6,(('Vîrsta 1-2 ani'!R12/'Vîrsta 1-2 ani'!$C$6)+0.0032)*'Vîrsta 5-7 ani'!$C$6))</f>
        <v>0.54776470588235293</v>
      </c>
      <c r="S12" s="245" t="str">
        <f>IF(OR(TOTAL!S12="",TOTAL!S12=0),"",IF('Vîrsta 1-2 ani'!$C$6&lt;=0,(('Vîrsta 3-4 ani'!S12/'Vîrsta 3-4 ani'!$C$6)+0.0016)*'Vîrsta 5-7 ani'!$C$6,(('Vîrsta 1-2 ani'!S12/'Vîrsta 1-2 ani'!$C$6)+0.0032)*'Vîrsta 5-7 ani'!$C$6))</f>
        <v/>
      </c>
      <c r="T12" s="245" t="str">
        <f>IF(OR(TOTAL!T12="",TOTAL!T12=0),"",IF('Vîrsta 1-2 ani'!$C$6&lt;=0,(('Vîrsta 3-4 ani'!T12/'Vîrsta 3-4 ani'!$C$6)+0.0016)*'Vîrsta 5-7 ani'!$C$6,(('Vîrsta 1-2 ani'!T12/'Vîrsta 1-2 ani'!$C$6)+0.0032)*'Vîrsta 5-7 ani'!$C$6))</f>
        <v/>
      </c>
      <c r="U12" s="245">
        <f>IF(OR(TOTAL!U12="",TOTAL!U12=0),"",IF('Vîrsta 1-2 ani'!$C$6&lt;=0,(('Vîrsta 3-4 ani'!U12/'Vîrsta 3-4 ani'!$C$6)+0.0016)*'Vîrsta 5-7 ani'!$C$6,(('Vîrsta 1-2 ani'!U12/'Vîrsta 1-2 ani'!$C$6)+0.0032)*'Vîrsta 5-7 ani'!$C$6))</f>
        <v>1.0654117647058825</v>
      </c>
      <c r="V12" s="245" t="str">
        <f>IF(OR(TOTAL!V12="",TOTAL!V12=0),"",IF('Vîrsta 1-2 ani'!$C$6&lt;=0,(('Vîrsta 3-4 ani'!V12/'Vîrsta 3-4 ani'!$C$6)+0.0016)*'Vîrsta 5-7 ani'!$C$6,(('Vîrsta 1-2 ani'!V12/'Vîrsta 1-2 ani'!$C$6)+0.0032)*'Vîrsta 5-7 ani'!$C$6))</f>
        <v/>
      </c>
      <c r="W12" s="245">
        <f>IF(OR(TOTAL!W12="",TOTAL!W12=0),"",IF('Vîrsta 1-2 ani'!$C$6&lt;=0,(('Vîrsta 3-4 ani'!W12/'Vîrsta 3-4 ani'!$C$6)+0.0016)*'Vîrsta 5-7 ani'!$C$6,(('Vîrsta 1-2 ani'!W12/'Vîrsta 1-2 ani'!$C$6)+0.0032)*'Vîrsta 5-7 ani'!$C$6))</f>
        <v>0.41835294117647065</v>
      </c>
      <c r="X12" s="245" t="str">
        <f>IF(OR(TOTAL!X12="",TOTAL!X12=0),"",IF('Vîrsta 1-2 ani'!$C$6&lt;=0,(('Vîrsta 3-4 ani'!X12/'Vîrsta 3-4 ani'!$C$6)+0.0016)*'Vîrsta 5-7 ani'!$C$6,(('Vîrsta 1-2 ani'!X12/'Vîrsta 1-2 ani'!$C$6)+0.0032)*'Vîrsta 5-7 ani'!$C$6))</f>
        <v/>
      </c>
      <c r="Y12" s="245" t="str">
        <f>IF(OR(TOTAL!Y12="",TOTAL!Y12=0),"",IF('Vîrsta 1-2 ani'!$C$6&lt;=0,(('Vîrsta 3-4 ani'!Y12/'Vîrsta 3-4 ani'!$C$6)+0.0016)*'Vîrsta 5-7 ani'!$C$6,(('Vîrsta 1-2 ani'!Y12/'Vîrsta 1-2 ani'!$C$6)+0.0032)*'Vîrsta 5-7 ani'!$C$6))</f>
        <v/>
      </c>
      <c r="Z12" s="25">
        <f t="shared" si="0"/>
        <v>5.8762352941176479</v>
      </c>
      <c r="AA12" s="25">
        <f t="shared" si="2"/>
        <v>9.89265201029907</v>
      </c>
      <c r="AB12" s="25">
        <f>IFERROR(IF($AA12=0,"",$AA12-AC12*AA12/100),"")</f>
        <v>9.89265201029907</v>
      </c>
      <c r="AC12" s="26">
        <v>0</v>
      </c>
      <c r="AD12" s="97">
        <f t="shared" si="4"/>
        <v>0.989265201029907</v>
      </c>
      <c r="AE12" s="98">
        <v>0.1</v>
      </c>
      <c r="AF12" s="97">
        <f t="shared" si="5"/>
        <v>0.1286044761338879</v>
      </c>
      <c r="AG12" s="98">
        <v>1.2999999999999999E-2</v>
      </c>
      <c r="AH12" s="97">
        <f t="shared" si="6"/>
        <v>7.320562487621312</v>
      </c>
      <c r="AI12" s="98">
        <v>0.74</v>
      </c>
      <c r="AJ12" s="97">
        <f t="shared" si="7"/>
        <v>35.613547237076652</v>
      </c>
      <c r="AK12" s="98">
        <v>3.6</v>
      </c>
      <c r="AL12" s="192">
        <v>9.6</v>
      </c>
      <c r="AM12" s="99">
        <f t="shared" si="8"/>
        <v>0.2926520102990704</v>
      </c>
      <c r="AN12" s="99">
        <f t="shared" si="9"/>
        <v>103.04845844061531</v>
      </c>
      <c r="AO12" s="66"/>
    </row>
    <row r="13" spans="1:41" s="31" customFormat="1" ht="17" x14ac:dyDescent="0.2">
      <c r="A13" s="290"/>
      <c r="B13" s="56" t="s">
        <v>74</v>
      </c>
      <c r="C13" s="244">
        <f>IF(OR(TOTAL!C13="",TOTAL!C13=0),"",IF('Vîrsta 1-2 ani'!$C$6&lt;=0,(('Vîrsta 3-4 ani'!C13/'Vîrsta 3-4 ani'!$C$6)+0.004)*'Vîrsta 5-7 ani'!$C$6,(('Vîrsta 1-2 ani'!C13/'Vîrsta 1-2 ani'!$C$6)+0.0056)*'Vîrsta 5-7 ani'!$C$6))</f>
        <v>0.8832941176470589</v>
      </c>
      <c r="D13" s="245">
        <f>IF(OR(TOTAL!D13="",TOTAL!D13=0),"",IF('Vîrsta 1-2 ani'!$C$6&lt;=0,(('Vîrsta 3-4 ani'!D13/'Vîrsta 3-4 ani'!$C$6)+0.004)*'Vîrsta 5-7 ani'!$C$6,(('Vîrsta 1-2 ani'!D13/'Vîrsta 1-2 ani'!$C$6)+0.0056)*'Vîrsta 5-7 ani'!$C$6))</f>
        <v>1.865647058823529</v>
      </c>
      <c r="E13" s="245">
        <f>IF(OR(TOTAL!E13="",TOTAL!E13=0),"",IF('Vîrsta 1-2 ani'!$C$6&lt;=0,(('Vîrsta 3-4 ani'!E13/'Vîrsta 3-4 ani'!$C$6)+0.004)*'Vîrsta 5-7 ani'!$C$6,(('Vîrsta 1-2 ani'!E13/'Vîrsta 1-2 ani'!$C$6)+0.0056)*'Vîrsta 5-7 ani'!$C$6))</f>
        <v>1.8950588235294115</v>
      </c>
      <c r="F13" s="245">
        <f>IF(OR(TOTAL!F13="",TOTAL!F13=0),"",IF('Vîrsta 1-2 ani'!$C$6&lt;=0,(('Vîrsta 3-4 ani'!F13/'Vîrsta 3-4 ani'!$C$6)+0.004)*'Vîrsta 5-7 ani'!$C$6,(('Vîrsta 1-2 ani'!F13/'Vîrsta 1-2 ani'!$C$6)+0.0056)*'Vîrsta 5-7 ani'!$C$6))</f>
        <v>1.2832941176470589</v>
      </c>
      <c r="G13" s="245">
        <f>IF(OR(TOTAL!G13="",TOTAL!G13=0),"",IF('Vîrsta 1-2 ani'!$C$6&lt;=0,(('Vîrsta 3-4 ani'!G13/'Vîrsta 3-4 ani'!$C$6)+0.004)*'Vîrsta 5-7 ani'!$C$6,(('Vîrsta 1-2 ani'!G13/'Vîrsta 1-2 ani'!$C$6)+0.0056)*'Vîrsta 5-7 ani'!$C$6))</f>
        <v>0.85976470588235299</v>
      </c>
      <c r="H13" s="245" t="str">
        <f>IF(OR(TOTAL!H13="",TOTAL!H13=0),"",IF('Vîrsta 1-2 ani'!$C$6&lt;=0,(('Vîrsta 3-4 ani'!H13/'Vîrsta 3-4 ani'!$C$6)+0.004)*'Vîrsta 5-7 ani'!$C$6,(('Vîrsta 1-2 ani'!H13/'Vîrsta 1-2 ani'!$C$6)+0.0056)*'Vîrsta 5-7 ani'!$C$6))</f>
        <v/>
      </c>
      <c r="I13" s="245">
        <f>IF(OR(TOTAL!I13="",TOTAL!I13=0),"",IF('Vîrsta 1-2 ani'!$C$6&lt;=0,(('Vîrsta 3-4 ani'!I13/'Vîrsta 3-4 ani'!$C$6)+0.004)*'Vîrsta 5-7 ani'!$C$6,(('Vîrsta 1-2 ani'!I13/'Vîrsta 1-2 ani'!$C$6)+0.0056)*'Vîrsta 5-7 ani'!$C$6))</f>
        <v>0.89505882352941191</v>
      </c>
      <c r="J13" s="245">
        <f>IF(OR(TOTAL!J13="",TOTAL!J13=0),"",IF('Vîrsta 1-2 ani'!$C$6&lt;=0,(('Vîrsta 3-4 ani'!J13/'Vîrsta 3-4 ani'!$C$6)+0.004)*'Vîrsta 5-7 ani'!$C$6,(('Vîrsta 1-2 ani'!J13/'Vîrsta 1-2 ani'!$C$6)+0.0056)*'Vîrsta 5-7 ani'!$C$6))</f>
        <v>0.70682352941176474</v>
      </c>
      <c r="K13" s="245" t="str">
        <f>IF(OR(TOTAL!K13="",TOTAL!K13=0),"",IF('Vîrsta 1-2 ani'!$C$6&lt;=0,(('Vîrsta 3-4 ani'!K13/'Vîrsta 3-4 ani'!$C$6)+0.004)*'Vîrsta 5-7 ani'!$C$6,(('Vîrsta 1-2 ani'!K13/'Vîrsta 1-2 ani'!$C$6)+0.0056)*'Vîrsta 5-7 ani'!$C$6))</f>
        <v/>
      </c>
      <c r="L13" s="245">
        <f>IF(OR(TOTAL!L13="",TOTAL!L13=0),"",IF('Vîrsta 1-2 ani'!$C$6&lt;=0,(('Vîrsta 3-4 ani'!L13/'Vîrsta 3-4 ani'!$C$6)+0.004)*'Vîrsta 5-7 ani'!$C$6,(('Vîrsta 1-2 ani'!L13/'Vîrsta 1-2 ani'!$C$6)+0.0056)*'Vîrsta 5-7 ani'!$C$6))</f>
        <v>1.8421176470588234</v>
      </c>
      <c r="M13" s="245">
        <f>IF(OR(TOTAL!M13="",TOTAL!M13=0),"",IF('Vîrsta 1-2 ani'!$C$6&lt;=0,(('Vîrsta 3-4 ani'!M13/'Vîrsta 3-4 ani'!$C$6)+0.004)*'Vîrsta 5-7 ani'!$C$6,(('Vîrsta 1-2 ani'!M13/'Vîrsta 1-2 ani'!$C$6)+0.0056)*'Vîrsta 5-7 ani'!$C$6))</f>
        <v>0.77741176470588236</v>
      </c>
      <c r="N13" s="245">
        <f>IF(OR(TOTAL!N13="",TOTAL!N13=0),"",IF('Vîrsta 1-2 ani'!$C$6&lt;=0,(('Vîrsta 3-4 ani'!N13/'Vîrsta 3-4 ani'!$C$6)+0.004)*'Vîrsta 5-7 ani'!$C$6,(('Vîrsta 1-2 ani'!N13/'Vîrsta 1-2 ani'!$C$6)+0.0056)*'Vîrsta 5-7 ani'!$C$6))</f>
        <v>1.7068235294117646</v>
      </c>
      <c r="O13" s="245">
        <f>IF(OR(TOTAL!O13="",TOTAL!O13=0),"",IF('Vîrsta 1-2 ani'!$C$6&lt;=0,(('Vîrsta 3-4 ani'!O13/'Vîrsta 3-4 ani'!$C$6)+0.004)*'Vîrsta 5-7 ani'!$C$6,(('Vîrsta 1-2 ani'!O13/'Vîrsta 1-2 ani'!$C$6)+0.0056)*'Vîrsta 5-7 ani'!$C$6))</f>
        <v>0.71858823529411775</v>
      </c>
      <c r="P13" s="245">
        <f>IF(OR(TOTAL!P13="",TOTAL!P13=0),"",IF('Vîrsta 1-2 ani'!$C$6&lt;=0,(('Vîrsta 3-4 ani'!P13/'Vîrsta 3-4 ani'!$C$6)+0.004)*'Vîrsta 5-7 ani'!$C$6,(('Vîrsta 1-2 ani'!P13/'Vîrsta 1-2 ani'!$C$6)+0.0056)*'Vîrsta 5-7 ani'!$C$6))</f>
        <v>1.0479999999999998</v>
      </c>
      <c r="Q13" s="245">
        <f>IF(OR(TOTAL!Q13="",TOTAL!Q13=0),"",IF('Vîrsta 1-2 ani'!$C$6&lt;=0,(('Vîrsta 3-4 ani'!Q13/'Vîrsta 3-4 ani'!$C$6)+0.004)*'Vîrsta 5-7 ani'!$C$6,(('Vîrsta 1-2 ani'!Q13/'Vîrsta 1-2 ani'!$C$6)+0.0056)*'Vîrsta 5-7 ani'!$C$6))</f>
        <v>1.159764705882353</v>
      </c>
      <c r="R13" s="245" t="str">
        <f>IF(OR(TOTAL!R13="",TOTAL!R13=0),"",IF('Vîrsta 1-2 ani'!$C$6&lt;=0,(('Vîrsta 3-4 ani'!R13/'Vîrsta 3-4 ani'!$C$6)+0.004)*'Vîrsta 5-7 ani'!$C$6,(('Vîrsta 1-2 ani'!R13/'Vîrsta 1-2 ani'!$C$6)+0.0056)*'Vîrsta 5-7 ani'!$C$6))</f>
        <v/>
      </c>
      <c r="S13" s="245">
        <f>IF(OR(TOTAL!S13="",TOTAL!S13=0),"",IF('Vîrsta 1-2 ani'!$C$6&lt;=0,(('Vîrsta 3-4 ani'!S13/'Vîrsta 3-4 ani'!$C$6)+0.004)*'Vîrsta 5-7 ani'!$C$6,(('Vîrsta 1-2 ani'!S13/'Vîrsta 1-2 ani'!$C$6)+0.0056)*'Vîrsta 5-7 ani'!$C$6))</f>
        <v>0.68917647058823539</v>
      </c>
      <c r="T13" s="245">
        <f>IF(OR(TOTAL!T13="",TOTAL!T13=0),"",IF('Vîrsta 1-2 ani'!$C$6&lt;=0,(('Vîrsta 3-4 ani'!T13/'Vîrsta 3-4 ani'!$C$6)+0.004)*'Vîrsta 5-7 ani'!$C$6,(('Vîrsta 1-2 ani'!T13/'Vîrsta 1-2 ani'!$C$6)+0.0056)*'Vîrsta 5-7 ani'!$C$6))</f>
        <v>0.70682352941176474</v>
      </c>
      <c r="U13" s="245">
        <f>IF(OR(TOTAL!U13="",TOTAL!U13=0),"",IF('Vîrsta 1-2 ani'!$C$6&lt;=0,(('Vîrsta 3-4 ani'!U13/'Vîrsta 3-4 ani'!$C$6)+0.004)*'Vîrsta 5-7 ani'!$C$6,(('Vîrsta 1-2 ani'!U13/'Vîrsta 1-2 ani'!$C$6)+0.0056)*'Vîrsta 5-7 ani'!$C$6))</f>
        <v>0.83623529411764708</v>
      </c>
      <c r="V13" s="245">
        <f>IF(OR(TOTAL!V13="",TOTAL!V13=0),"",IF('Vîrsta 1-2 ani'!$C$6&lt;=0,(('Vîrsta 3-4 ani'!V13/'Vîrsta 3-4 ani'!$C$6)+0.004)*'Vîrsta 5-7 ani'!$C$6,(('Vîrsta 1-2 ani'!V13/'Vîrsta 1-2 ani'!$C$6)+0.0056)*'Vîrsta 5-7 ani'!$C$6))</f>
        <v>1.1950588235294117</v>
      </c>
      <c r="W13" s="245">
        <f>IF(OR(TOTAL!W13="",TOTAL!W13=0),"",IF('Vîrsta 1-2 ani'!$C$6&lt;=0,(('Vîrsta 3-4 ani'!W13/'Vîrsta 3-4 ani'!$C$6)+0.004)*'Vîrsta 5-7 ani'!$C$6,(('Vîrsta 1-2 ani'!W13/'Vîrsta 1-2 ani'!$C$6)+0.0056)*'Vîrsta 5-7 ani'!$C$6))</f>
        <v>0.70682352941176474</v>
      </c>
      <c r="X13" s="245">
        <f>IF(OR(TOTAL!X13="",TOTAL!X13=0),"",IF('Vîrsta 1-2 ani'!$C$6&lt;=0,(('Vîrsta 3-4 ani'!X13/'Vîrsta 3-4 ani'!$C$6)+0.004)*'Vîrsta 5-7 ani'!$C$6,(('Vîrsta 1-2 ani'!X13/'Vîrsta 1-2 ani'!$C$6)+0.0056)*'Vîrsta 5-7 ani'!$C$6))</f>
        <v>0.87741176470588234</v>
      </c>
      <c r="Y13" s="245" t="str">
        <f>IF(OR(TOTAL!Y13="",TOTAL!Y13=0),"",IF('Vîrsta 1-2 ani'!$C$6&lt;=0,(('Vîrsta 3-4 ani'!Y13/'Vîrsta 3-4 ani'!$C$6)+0.004)*'Vîrsta 5-7 ani'!$C$6,(('Vîrsta 1-2 ani'!Y13/'Vîrsta 1-2 ani'!$C$6)+0.0056)*'Vîrsta 5-7 ani'!$C$6))</f>
        <v/>
      </c>
      <c r="Z13" s="25">
        <f t="shared" si="0"/>
        <v>20.653176470588228</v>
      </c>
      <c r="AA13" s="25">
        <f t="shared" si="2"/>
        <v>34.76965735789264</v>
      </c>
      <c r="AB13" s="25">
        <f>IFERROR(IF($AA13=0,"",$AA13-AC13*AA13/100),"")</f>
        <v>34.421960784313711</v>
      </c>
      <c r="AC13" s="26">
        <v>1</v>
      </c>
      <c r="AD13" s="97">
        <f t="shared" si="4"/>
        <v>4.1306352941176456</v>
      </c>
      <c r="AE13" s="98">
        <v>0.12</v>
      </c>
      <c r="AF13" s="97">
        <f t="shared" si="5"/>
        <v>0.3442196078431371</v>
      </c>
      <c r="AG13" s="98">
        <v>0.01</v>
      </c>
      <c r="AH13" s="97">
        <f t="shared" si="6"/>
        <v>23.062713725490187</v>
      </c>
      <c r="AI13" s="98">
        <v>0.67</v>
      </c>
      <c r="AJ13" s="97">
        <f t="shared" si="7"/>
        <v>122.88639999999994</v>
      </c>
      <c r="AK13" s="98">
        <v>3.57</v>
      </c>
      <c r="AL13" s="192">
        <v>17.600000000000001</v>
      </c>
      <c r="AM13" s="99">
        <f t="shared" si="8"/>
        <v>16.82196078431371</v>
      </c>
      <c r="AN13" s="99">
        <f t="shared" si="9"/>
        <v>195.57932263814607</v>
      </c>
      <c r="AO13" s="66"/>
    </row>
    <row r="14" spans="1:41" s="31" customFormat="1" ht="17" x14ac:dyDescent="0.2">
      <c r="A14" s="337"/>
      <c r="B14" s="56" t="s">
        <v>0</v>
      </c>
      <c r="C14" s="244">
        <f>IF(OR(TOTAL!C14="",TOTAL!C14=0),"",IF('Vîrsta 1-2 ani'!$C$6&lt;=0,(('Vîrsta 3-4 ani'!C14/'Vîrsta 3-4 ani'!$C$6)+0.0046)*'Vîrsta 5-7 ani'!$C$6,(('Vîrsta 1-2 ani'!C14/'Vîrsta 1-2 ani'!$C$6)+0.0096)*'Vîrsta 5-7 ani'!$C$6))</f>
        <v>6.7774117647058798</v>
      </c>
      <c r="D14" s="245">
        <f>IF(OR(TOTAL!D14="",TOTAL!D14=0),"",IF('Vîrsta 1-2 ani'!$C$6&lt;=0,(('Vîrsta 3-4 ani'!D14/'Vîrsta 3-4 ani'!$C$6)+0.0046)*'Vîrsta 5-7 ani'!$C$6,(('Vîrsta 1-2 ani'!D14/'Vîrsta 1-2 ani'!$C$6)+0.0096)*'Vîrsta 5-7 ani'!$C$6))</f>
        <v>2.1891764705882353</v>
      </c>
      <c r="E14" s="245">
        <f>IF(OR(TOTAL!E14="",TOTAL!E14=0),"",IF('Vîrsta 1-2 ani'!$C$6&lt;=0,(('Vîrsta 3-4 ani'!E14/'Vîrsta 3-4 ani'!$C$6)+0.0046)*'Vîrsta 5-7 ani'!$C$6,(('Vîrsta 1-2 ani'!E14/'Vîrsta 1-2 ani'!$C$6)+0.0096)*'Vîrsta 5-7 ani'!$C$6))</f>
        <v>4.0656470588235285</v>
      </c>
      <c r="F14" s="245">
        <f>IF(OR(TOTAL!F14="",TOTAL!F14=0),"",IF('Vîrsta 1-2 ani'!$C$6&lt;=0,(('Vîrsta 3-4 ani'!F14/'Vîrsta 3-4 ani'!$C$6)+0.0046)*'Vîrsta 5-7 ani'!$C$6,(('Vîrsta 1-2 ani'!F14/'Vîrsta 1-2 ani'!$C$6)+0.0096)*'Vîrsta 5-7 ani'!$C$6))</f>
        <v>2.1597647058823535</v>
      </c>
      <c r="G14" s="245">
        <f>IF(OR(TOTAL!G14="",TOTAL!G14=0),"",IF('Vîrsta 1-2 ani'!$C$6&lt;=0,(('Vîrsta 3-4 ani'!G14/'Vîrsta 3-4 ani'!$C$6)+0.0046)*'Vîrsta 5-7 ani'!$C$6,(('Vîrsta 1-2 ani'!G14/'Vîrsta 1-2 ani'!$C$6)+0.0096)*'Vîrsta 5-7 ani'!$C$6))</f>
        <v>1.9009411764705884</v>
      </c>
      <c r="H14" s="245">
        <f>IF(OR(TOTAL!H14="",TOTAL!H14=0),"",IF('Vîrsta 1-2 ani'!$C$6&lt;=0,(('Vîrsta 3-4 ani'!H14/'Vîrsta 3-4 ani'!$C$6)+0.0046)*'Vîrsta 5-7 ani'!$C$6,(('Vîrsta 1-2 ani'!H14/'Vîrsta 1-2 ani'!$C$6)+0.0096)*'Vîrsta 5-7 ani'!$C$6))</f>
        <v>1.9421176470588233</v>
      </c>
      <c r="I14" s="245">
        <f>IF(OR(TOTAL!I14="",TOTAL!I14=0),"",IF('Vîrsta 1-2 ani'!$C$6&lt;=0,(('Vîrsta 3-4 ani'!I14/'Vîrsta 3-4 ani'!$C$6)+0.0046)*'Vîrsta 5-7 ani'!$C$6,(('Vîrsta 1-2 ani'!I14/'Vîrsta 1-2 ani'!$C$6)+0.0096)*'Vîrsta 5-7 ani'!$C$6))</f>
        <v>6.0421176470588218</v>
      </c>
      <c r="J14" s="245">
        <f>IF(OR(TOTAL!J14="",TOTAL!J14=0),"",IF('Vîrsta 1-2 ani'!$C$6&lt;=0,(('Vîrsta 3-4 ani'!J14/'Vîrsta 3-4 ani'!$C$6)+0.0046)*'Vîrsta 5-7 ani'!$C$6,(('Vîrsta 1-2 ani'!J14/'Vîrsta 1-2 ani'!$C$6)+0.0096)*'Vîrsta 5-7 ani'!$C$6))</f>
        <v>3.453882352941176</v>
      </c>
      <c r="K14" s="245">
        <f>IF(OR(TOTAL!K14="",TOTAL!K14=0),"",IF('Vîrsta 1-2 ani'!$C$6&lt;=0,(('Vîrsta 3-4 ani'!K14/'Vîrsta 3-4 ani'!$C$6)+0.0046)*'Vîrsta 5-7 ani'!$C$6,(('Vîrsta 1-2 ani'!K14/'Vîrsta 1-2 ani'!$C$6)+0.0096)*'Vîrsta 5-7 ani'!$C$6))</f>
        <v>2.0656470588235298</v>
      </c>
      <c r="L14" s="245">
        <f>IF(OR(TOTAL!L14="",TOTAL!L14=0),"",IF('Vîrsta 1-2 ani'!$C$6&lt;=0,(('Vîrsta 3-4 ani'!L14/'Vîrsta 3-4 ani'!$C$6)+0.0046)*'Vîrsta 5-7 ani'!$C$6,(('Vîrsta 1-2 ani'!L14/'Vîrsta 1-2 ani'!$C$6)+0.0096)*'Vîrsta 5-7 ani'!$C$6))</f>
        <v>2.3950588235294119</v>
      </c>
      <c r="M14" s="245">
        <f>IF(OR(TOTAL!M14="",TOTAL!M14=0),"",IF('Vîrsta 1-2 ani'!$C$6&lt;=0,(('Vîrsta 3-4 ani'!M14/'Vîrsta 3-4 ani'!$C$6)+0.0046)*'Vîrsta 5-7 ani'!$C$6,(('Vîrsta 1-2 ani'!M14/'Vîrsta 1-2 ani'!$C$6)+0.0096)*'Vîrsta 5-7 ani'!$C$6))</f>
        <v>6.7185882352941153</v>
      </c>
      <c r="N14" s="245">
        <f>IF(OR(TOTAL!N14="",TOTAL!N14=0),"",IF('Vîrsta 1-2 ani'!$C$6&lt;=0,(('Vîrsta 3-4 ani'!N14/'Vîrsta 3-4 ani'!$C$6)+0.0046)*'Vîrsta 5-7 ani'!$C$6,(('Vîrsta 1-2 ani'!N14/'Vîrsta 1-2 ani'!$C$6)+0.0096)*'Vîrsta 5-7 ani'!$C$6))</f>
        <v>1.9832941176470591</v>
      </c>
      <c r="O14" s="245">
        <f>IF(OR(TOTAL!O14="",TOTAL!O14=0),"",IF('Vîrsta 1-2 ani'!$C$6&lt;=0,(('Vîrsta 3-4 ani'!O14/'Vîrsta 3-4 ani'!$C$6)+0.0046)*'Vîrsta 5-7 ani'!$C$6,(('Vîrsta 1-2 ani'!O14/'Vîrsta 1-2 ani'!$C$6)+0.0096)*'Vîrsta 5-7 ani'!$C$6))</f>
        <v>2.7774117647058825</v>
      </c>
      <c r="P14" s="245">
        <f>IF(OR(TOTAL!P14="",TOTAL!P14=0),"",IF('Vîrsta 1-2 ani'!$C$6&lt;=0,(('Vîrsta 3-4 ani'!P14/'Vîrsta 3-4 ani'!$C$6)+0.0046)*'Vîrsta 5-7 ani'!$C$6,(('Vîrsta 1-2 ani'!P14/'Vîrsta 1-2 ani'!$C$6)+0.0096)*'Vîrsta 5-7 ani'!$C$6))</f>
        <v>1.5715294117647061</v>
      </c>
      <c r="Q14" s="245">
        <f>IF(OR(TOTAL!Q14="",TOTAL!Q14=0),"",IF('Vîrsta 1-2 ani'!$C$6&lt;=0,(('Vîrsta 3-4 ani'!Q14/'Vîrsta 3-4 ani'!$C$6)+0.0046)*'Vîrsta 5-7 ani'!$C$6,(('Vîrsta 1-2 ani'!Q14/'Vîrsta 1-2 ani'!$C$6)+0.0096)*'Vîrsta 5-7 ani'!$C$6))</f>
        <v>1.859764705882353</v>
      </c>
      <c r="R14" s="245">
        <f>IF(OR(TOTAL!R14="",TOTAL!R14=0),"",IF('Vîrsta 1-2 ani'!$C$6&lt;=0,(('Vîrsta 3-4 ani'!R14/'Vîrsta 3-4 ani'!$C$6)+0.0046)*'Vîrsta 5-7 ani'!$C$6,(('Vîrsta 1-2 ani'!R14/'Vîrsta 1-2 ani'!$C$6)+0.0096)*'Vîrsta 5-7 ani'!$C$6))</f>
        <v>1.9009411764705884</v>
      </c>
      <c r="S14" s="245">
        <f>IF(OR(TOTAL!S14="",TOTAL!S14=0),"",IF('Vîrsta 1-2 ani'!$C$6&lt;=0,(('Vîrsta 3-4 ani'!S14/'Vîrsta 3-4 ani'!$C$6)+0.0046)*'Vîrsta 5-7 ani'!$C$6,(('Vîrsta 1-2 ani'!S14/'Vîrsta 1-2 ani'!$C$6)+0.0096)*'Vîrsta 5-7 ani'!$C$6))</f>
        <v>5.400941176470587</v>
      </c>
      <c r="T14" s="245">
        <f>IF(OR(TOTAL!T14="",TOTAL!T14=0),"",IF('Vîrsta 1-2 ani'!$C$6&lt;=0,(('Vîrsta 3-4 ani'!T14/'Vîrsta 3-4 ani'!$C$6)+0.0046)*'Vîrsta 5-7 ani'!$C$6,(('Vîrsta 1-2 ani'!T14/'Vîrsta 1-2 ani'!$C$6)+0.0096)*'Vîrsta 5-7 ani'!$C$6))</f>
        <v>3.0774117647058823</v>
      </c>
      <c r="U14" s="245">
        <f>IF(OR(TOTAL!U14="",TOTAL!U14=0),"",IF('Vîrsta 1-2 ani'!$C$6&lt;=0,(('Vîrsta 3-4 ani'!U14/'Vîrsta 3-4 ani'!$C$6)+0.0046)*'Vîrsta 5-7 ani'!$C$6,(('Vîrsta 1-2 ani'!U14/'Vîrsta 1-2 ani'!$C$6)+0.0096)*'Vîrsta 5-7 ani'!$C$6))</f>
        <v>1.9009411764705884</v>
      </c>
      <c r="V14" s="245">
        <f>IF(OR(TOTAL!V14="",TOTAL!V14=0),"",IF('Vîrsta 1-2 ani'!$C$6&lt;=0,(('Vîrsta 3-4 ani'!V14/'Vîrsta 3-4 ani'!$C$6)+0.0046)*'Vîrsta 5-7 ani'!$C$6,(('Vîrsta 1-2 ani'!V14/'Vîrsta 1-2 ani'!$C$6)+0.0096)*'Vîrsta 5-7 ani'!$C$6))</f>
        <v>0.79505882352941171</v>
      </c>
      <c r="W14" s="245">
        <f>IF(OR(TOTAL!W14="",TOTAL!W14=0),"",IF('Vîrsta 1-2 ani'!$C$6&lt;=0,(('Vîrsta 3-4 ani'!W14/'Vîrsta 3-4 ani'!$C$6)+0.0046)*'Vîrsta 5-7 ani'!$C$6,(('Vîrsta 1-2 ani'!W14/'Vîrsta 1-2 ani'!$C$6)+0.0096)*'Vîrsta 5-7 ani'!$C$6))</f>
        <v>1.8538823529411765</v>
      </c>
      <c r="X14" s="245">
        <f>IF(OR(TOTAL!X14="",TOTAL!X14=0),"",IF('Vîrsta 1-2 ani'!$C$6&lt;=0,(('Vîrsta 3-4 ani'!X14/'Vîrsta 3-4 ani'!$C$6)+0.0046)*'Vîrsta 5-7 ani'!$C$6,(('Vîrsta 1-2 ani'!X14/'Vîrsta 1-2 ani'!$C$6)+0.0096)*'Vîrsta 5-7 ani'!$C$6))</f>
        <v>3.000941176470588</v>
      </c>
      <c r="Y14" s="245" t="str">
        <f>IF(OR(TOTAL!Y14="",TOTAL!Y14=0),"",IF('Vîrsta 1-2 ani'!$C$6&lt;=0,(('Vîrsta 3-4 ani'!Y14/'Vîrsta 3-4 ani'!$C$6)+0.0046)*'Vîrsta 5-7 ani'!$C$6,(('Vîrsta 1-2 ani'!Y14/'Vîrsta 1-2 ani'!$C$6)+0.0096)*'Vîrsta 5-7 ani'!$C$6))</f>
        <v/>
      </c>
      <c r="Z14" s="25">
        <f t="shared" si="0"/>
        <v>65.832470588235282</v>
      </c>
      <c r="AA14" s="25">
        <f t="shared" si="2"/>
        <v>110.82907506436916</v>
      </c>
      <c r="AB14" s="25">
        <f>IFERROR(IF($AA14=0,"",$AA14-AC14*AA14/100),"")</f>
        <v>79.796934046345797</v>
      </c>
      <c r="AC14" s="26">
        <v>28</v>
      </c>
      <c r="AD14" s="97">
        <f t="shared" si="4"/>
        <v>1.595938680926916</v>
      </c>
      <c r="AE14" s="98">
        <v>0.02</v>
      </c>
      <c r="AF14" s="97">
        <f t="shared" si="5"/>
        <v>7.9796934046345802E-2</v>
      </c>
      <c r="AG14" s="98">
        <v>1E-3</v>
      </c>
      <c r="AH14" s="97">
        <f t="shared" si="6"/>
        <v>15.161417468805702</v>
      </c>
      <c r="AI14" s="98">
        <v>0.19</v>
      </c>
      <c r="AJ14" s="97">
        <f t="shared" si="7"/>
        <v>63.837547237076642</v>
      </c>
      <c r="AK14" s="98">
        <v>0.8</v>
      </c>
      <c r="AL14" s="192">
        <v>35.200000000000003</v>
      </c>
      <c r="AM14" s="99">
        <f t="shared" si="8"/>
        <v>44.596934046345794</v>
      </c>
      <c r="AN14" s="99">
        <f t="shared" si="9"/>
        <v>226.6958353589369</v>
      </c>
      <c r="AO14" s="66"/>
    </row>
    <row r="15" spans="1:41" ht="17" x14ac:dyDescent="0.2">
      <c r="A15" s="327">
        <v>2</v>
      </c>
      <c r="B15" s="19" t="s">
        <v>86</v>
      </c>
      <c r="C15" s="69">
        <f>IF(OR(TOTAL!C15="",TOTAL!C15=0),"",IF('Vîrsta 1-2 ani'!$C$6&lt;=0,(('Vîrsta 3-4 ani'!C15/'Vîrsta 3-4 ani'!$C$6)+0.04)*'Vîrsta 5-7 ani'!$C$6,(('Vîrsta 1-2 ani'!C15/'Vîrsta 1-2 ani'!$C$6)+0.064)*'Vîrsta 5-7 ani'!$C$6))</f>
        <v>2.7317647058823527</v>
      </c>
      <c r="D15" s="69">
        <f>IF(OR(TOTAL!D15="",TOTAL!D15=0),"",IF('Vîrsta 1-2 ani'!$C$6&lt;=0,(('Vîrsta 3-4 ani'!D15/'Vîrsta 3-4 ani'!$C$6)+0.04)*'Vîrsta 5-7 ani'!$C$6,(('Vîrsta 1-2 ani'!D15/'Vîrsta 1-2 ani'!$C$6)+0.064)*'Vîrsta 5-7 ani'!$C$6))</f>
        <v>6.0670588235294112</v>
      </c>
      <c r="E15" s="69">
        <f>IF(OR(TOTAL!E15="",TOTAL!E15=0),"",IF('Vîrsta 1-2 ani'!$C$6&lt;=0,(('Vîrsta 3-4 ani'!E15/'Vîrsta 3-4 ani'!$C$6)+0.04)*'Vîrsta 5-7 ani'!$C$6,(('Vîrsta 1-2 ani'!E15/'Vîrsta 1-2 ani'!$C$6)+0.064)*'Vîrsta 5-7 ani'!$C$6))</f>
        <v>5.3317647058823541</v>
      </c>
      <c r="F15" s="69">
        <f>IF(OR(TOTAL!F15="",TOTAL!F15=0),"",IF('Vîrsta 1-2 ani'!$C$6&lt;=0,(('Vîrsta 3-4 ani'!F15/'Vîrsta 3-4 ani'!$C$6)+0.04)*'Vîrsta 5-7 ani'!$C$6,(('Vîrsta 1-2 ani'!F15/'Vîrsta 1-2 ani'!$C$6)+0.064)*'Vîrsta 5-7 ani'!$C$6))</f>
        <v>8.7729411764705887</v>
      </c>
      <c r="G15" s="69">
        <f>IF(OR(TOTAL!G15="",TOTAL!G15=0),"",IF('Vîrsta 1-2 ani'!$C$6&lt;=0,(('Vîrsta 3-4 ani'!G15/'Vîrsta 3-4 ani'!$C$6)+0.04)*'Vîrsta 5-7 ani'!$C$6,(('Vîrsta 1-2 ani'!G15/'Vîrsta 1-2 ani'!$C$6)+0.064)*'Vîrsta 5-7 ani'!$C$6))</f>
        <v>3.472941176470588</v>
      </c>
      <c r="H15" s="69">
        <f>IF(OR(TOTAL!H15="",TOTAL!H15=0),"",IF('Vîrsta 1-2 ani'!$C$6&lt;=0,(('Vîrsta 3-4 ani'!H15/'Vîrsta 3-4 ani'!$C$6)+0.04)*'Vîrsta 5-7 ani'!$C$6,(('Vîrsta 1-2 ani'!H15/'Vîrsta 1-2 ani'!$C$6)+0.064)*'Vîrsta 5-7 ani'!$C$6))</f>
        <v>6.7905882352941189</v>
      </c>
      <c r="I15" s="69">
        <f>IF(OR(TOTAL!I15="",TOTAL!I15=0),"",IF('Vîrsta 1-2 ani'!$C$6&lt;=0,(('Vîrsta 3-4 ani'!I15/'Vîrsta 3-4 ani'!$C$6)+0.04)*'Vîrsta 5-7 ani'!$C$6,(('Vîrsta 1-2 ani'!I15/'Vîrsta 1-2 ani'!$C$6)+0.064)*'Vîrsta 5-7 ani'!$C$6))</f>
        <v>4.1376470588235295</v>
      </c>
      <c r="J15" s="69">
        <f>IF(OR(TOTAL!J15="",TOTAL!J15=0),"",IF('Vîrsta 1-2 ani'!$C$6&lt;=0,(('Vîrsta 3-4 ani'!J15/'Vîrsta 3-4 ani'!$C$6)+0.04)*'Vîrsta 5-7 ani'!$C$6,(('Vîrsta 1-2 ani'!J15/'Vîrsta 1-2 ani'!$C$6)+0.064)*'Vîrsta 5-7 ani'!$C$6))</f>
        <v>9.2200000000000006</v>
      </c>
      <c r="K15" s="69">
        <f>IF(OR(TOTAL!K15="",TOTAL!K15=0),"",IF('Vîrsta 1-2 ani'!$C$6&lt;=0,(('Vîrsta 3-4 ani'!K15/'Vîrsta 3-4 ani'!$C$6)+0.04)*'Vîrsta 5-7 ani'!$C$6,(('Vîrsta 1-2 ani'!K15/'Vîrsta 1-2 ani'!$C$6)+0.064)*'Vîrsta 5-7 ani'!$C$6))</f>
        <v>11.937647058823529</v>
      </c>
      <c r="L15" s="69">
        <f>IF(OR(TOTAL!L15="",TOTAL!L15=0),"",IF('Vîrsta 1-2 ani'!$C$6&lt;=0,(('Vîrsta 3-4 ani'!L15/'Vîrsta 3-4 ani'!$C$6)+0.04)*'Vîrsta 5-7 ani'!$C$6,(('Vîrsta 1-2 ani'!L15/'Vîrsta 1-2 ani'!$C$6)+0.064)*'Vîrsta 5-7 ani'!$C$6))</f>
        <v>4.9141176470588253</v>
      </c>
      <c r="M15" s="69">
        <f>IF(OR(TOTAL!M15="",TOTAL!M15=0),"",IF('Vîrsta 1-2 ani'!$C$6&lt;=0,(('Vîrsta 3-4 ani'!M15/'Vîrsta 3-4 ani'!$C$6)+0.04)*'Vîrsta 5-7 ani'!$C$6,(('Vîrsta 1-2 ani'!M15/'Vîrsta 1-2 ani'!$C$6)+0.064)*'Vîrsta 5-7 ani'!$C$6))</f>
        <v>3.9376470588235297</v>
      </c>
      <c r="N15" s="69">
        <f>IF(OR(TOTAL!N15="",TOTAL!N15=0),"",IF('Vîrsta 1-2 ani'!$C$6&lt;=0,(('Vîrsta 3-4 ani'!N15/'Vîrsta 3-4 ani'!$C$6)+0.04)*'Vîrsta 5-7 ani'!$C$6,(('Vîrsta 1-2 ani'!N15/'Vîrsta 1-2 ani'!$C$6)+0.064)*'Vîrsta 5-7 ani'!$C$6))</f>
        <v>6.443529411764704</v>
      </c>
      <c r="O15" s="69">
        <f>IF(OR(TOTAL!O15="",TOTAL!O15=0),"",IF('Vîrsta 1-2 ani'!$C$6&lt;=0,(('Vîrsta 3-4 ani'!O15/'Vîrsta 3-4 ani'!$C$6)+0.04)*'Vîrsta 5-7 ani'!$C$6,(('Vîrsta 1-2 ani'!O15/'Vîrsta 1-2 ani'!$C$6)+0.064)*'Vîrsta 5-7 ani'!$C$6))</f>
        <v>18.731764705882352</v>
      </c>
      <c r="P15" s="69">
        <f>IF(OR(TOTAL!P15="",TOTAL!P15=0),"",IF('Vîrsta 1-2 ani'!$C$6&lt;=0,(('Vîrsta 3-4 ani'!P15/'Vîrsta 3-4 ani'!$C$6)+0.04)*'Vîrsta 5-7 ani'!$C$6,(('Vîrsta 1-2 ani'!P15/'Vîrsta 1-2 ani'!$C$6)+0.064)*'Vîrsta 5-7 ani'!$C$6))</f>
        <v>8.0376470588235289</v>
      </c>
      <c r="Q15" s="69">
        <f>IF(OR(TOTAL!Q15="",TOTAL!Q15=0),"",IF('Vîrsta 1-2 ani'!$C$6&lt;=0,(('Vîrsta 3-4 ani'!Q15/'Vîrsta 3-4 ani'!$C$6)+0.04)*'Vîrsta 5-7 ani'!$C$6,(('Vîrsta 1-2 ani'!Q15/'Vîrsta 1-2 ani'!$C$6)+0.064)*'Vîrsta 5-7 ani'!$C$6))</f>
        <v>4.2258823529411762</v>
      </c>
      <c r="R15" s="69">
        <f>IF(OR(TOTAL!R15="",TOTAL!R15=0),"",IF('Vîrsta 1-2 ani'!$C$6&lt;=0,(('Vîrsta 3-4 ani'!R15/'Vîrsta 3-4 ani'!$C$6)+0.04)*'Vîrsta 5-7 ani'!$C$6,(('Vîrsta 1-2 ani'!R15/'Vîrsta 1-2 ani'!$C$6)+0.064)*'Vîrsta 5-7 ani'!$C$6))</f>
        <v>8.1494117647058815</v>
      </c>
      <c r="S15" s="69">
        <f>IF(OR(TOTAL!S15="",TOTAL!S15=0),"",IF('Vîrsta 1-2 ani'!$C$6&lt;=0,(('Vîrsta 3-4 ani'!S15/'Vîrsta 3-4 ani'!$C$6)+0.04)*'Vîrsta 5-7 ani'!$C$6,(('Vîrsta 1-2 ani'!S15/'Vîrsta 1-2 ani'!$C$6)+0.064)*'Vîrsta 5-7 ani'!$C$6))</f>
        <v>3.9082352941176475</v>
      </c>
      <c r="T15" s="69">
        <f>IF(OR(TOTAL!T15="",TOTAL!T15=0),"",IF('Vîrsta 1-2 ani'!$C$6&lt;=0,(('Vîrsta 3-4 ani'!T15/'Vîrsta 3-4 ani'!$C$6)+0.04)*'Vîrsta 5-7 ani'!$C$6,(('Vîrsta 1-2 ani'!T15/'Vîrsta 1-2 ani'!$C$6)+0.064)*'Vîrsta 5-7 ani'!$C$6))</f>
        <v>7.6788235294117646</v>
      </c>
      <c r="U15" s="69">
        <f>IF(OR(TOTAL!U15="",TOTAL!U15=0),"",IF('Vîrsta 1-2 ani'!$C$6&lt;=0,(('Vîrsta 3-4 ani'!U15/'Vîrsta 3-4 ani'!$C$6)+0.04)*'Vîrsta 5-7 ani'!$C$6,(('Vîrsta 1-2 ani'!U15/'Vîrsta 1-2 ani'!$C$6)+0.064)*'Vîrsta 5-7 ani'!$C$6))</f>
        <v>7.249411764705882</v>
      </c>
      <c r="V15" s="69">
        <f>IF(OR(TOTAL!V15="",TOTAL!V15=0),"",IF('Vîrsta 1-2 ani'!$C$6&lt;=0,(('Vîrsta 3-4 ani'!V15/'Vîrsta 3-4 ani'!$C$6)+0.04)*'Vîrsta 5-7 ani'!$C$6,(('Vîrsta 1-2 ani'!V15/'Vîrsta 1-2 ani'!$C$6)+0.064)*'Vîrsta 5-7 ani'!$C$6))</f>
        <v>6.0376470588235307</v>
      </c>
      <c r="W15" s="69">
        <f>IF(OR(TOTAL!W15="",TOTAL!W15=0),"",IF('Vîrsta 1-2 ani'!$C$6&lt;=0,(('Vîrsta 3-4 ani'!W15/'Vîrsta 3-4 ani'!$C$6)+0.04)*'Vîrsta 5-7 ani'!$C$6,(('Vîrsta 1-2 ani'!W15/'Vîrsta 1-2 ani'!$C$6)+0.064)*'Vîrsta 5-7 ani'!$C$6))</f>
        <v>9.1611764705882361</v>
      </c>
      <c r="X15" s="69">
        <f>IF(OR(TOTAL!X15="",TOTAL!X15=0),"",IF('Vîrsta 1-2 ani'!$C$6&lt;=0,(('Vîrsta 3-4 ani'!X15/'Vîrsta 3-4 ani'!$C$6)+0.04)*'Vîrsta 5-7 ani'!$C$6,(('Vîrsta 1-2 ani'!X15/'Vîrsta 1-2 ani'!$C$6)+0.064)*'Vîrsta 5-7 ani'!$C$6))</f>
        <v>3.8964705882352932</v>
      </c>
      <c r="Y15" s="69" t="str">
        <f>IF(OR(TOTAL!Y15="",TOTAL!Y15=0),"",IF('Vîrsta 1-2 ani'!$C$6&lt;=0,(('Vîrsta 3-4 ani'!Y15/'Vîrsta 3-4 ani'!$C$6)+0.04)*'Vîrsta 5-7 ani'!$C$6,(('Vîrsta 1-2 ani'!Y15/'Vîrsta 1-2 ani'!$C$6)+0.064)*'Vîrsta 5-7 ani'!$C$6))</f>
        <v/>
      </c>
      <c r="Z15" s="10">
        <f t="shared" si="0"/>
        <v>150.83411764705878</v>
      </c>
      <c r="AA15" s="10">
        <f t="shared" si="2"/>
        <v>253.9294909883144</v>
      </c>
      <c r="AB15" s="10">
        <f>IFERROR(IF($AA15=0,"",$AA15-AC15*AA15/100),"")</f>
        <v>202.11009976232907</v>
      </c>
      <c r="AC15" s="3">
        <v>20.407</v>
      </c>
      <c r="AD15" s="90">
        <f>IFERROR(IF($AB15=0,"",$AB15*AE15),"")</f>
        <v>3.4358716959595945</v>
      </c>
      <c r="AE15" s="90">
        <v>1.7000000000000001E-2</v>
      </c>
      <c r="AF15" s="90">
        <f>IFERROR(IF($AB15=0,"",$AB15*AG15),"")</f>
        <v>0.60633029928698723</v>
      </c>
      <c r="AG15" s="90">
        <v>3.0000000000000001E-3</v>
      </c>
      <c r="AH15" s="90">
        <f>IFERROR(IF($AB15=0,"",$AB15*AI15),"")</f>
        <v>21.019450375282222</v>
      </c>
      <c r="AI15" s="90">
        <v>0.104</v>
      </c>
      <c r="AJ15" s="90">
        <f>IFERROR(IF($AB15=0,"",$AB15*AK15),"")</f>
        <v>63.260461225608999</v>
      </c>
      <c r="AK15" s="91">
        <v>0.313</v>
      </c>
      <c r="AL15" s="193">
        <v>216</v>
      </c>
      <c r="AM15" s="96">
        <f>IFERROR((AB15-AL15),"")</f>
        <v>-13.889900237670929</v>
      </c>
      <c r="AN15" s="96">
        <f>IFERROR((AB15*100/AL15),"")</f>
        <v>93.569490630707904</v>
      </c>
      <c r="AO15" s="18"/>
    </row>
    <row r="16" spans="1:41" s="31" customFormat="1" ht="17" x14ac:dyDescent="0.2">
      <c r="A16" s="327"/>
      <c r="B16" s="57" t="s">
        <v>17</v>
      </c>
      <c r="C16" s="246" t="str">
        <f>IF(OR(TOTAL!C16="",TOTAL!C16=0),"",TOTAL!C16/TOTAL!$C$6*'Vîrsta 5-7 ani'!$C$6)</f>
        <v/>
      </c>
      <c r="D16" s="246" t="str">
        <f>IF(OR(TOTAL!D16="",TOTAL!D16=0),"",TOTAL!D16/TOTAL!$C$6*'Vîrsta 5-7 ani'!$C$6)</f>
        <v/>
      </c>
      <c r="E16" s="246" t="str">
        <f>IF(OR(TOTAL!E16="",TOTAL!E16=0),"",TOTAL!E16/TOTAL!$C$6*'Vîrsta 5-7 ani'!$C$6)</f>
        <v/>
      </c>
      <c r="F16" s="246" t="str">
        <f>IF(OR(TOTAL!F16="",TOTAL!F16=0),"",TOTAL!F16/TOTAL!$C$6*'Vîrsta 5-7 ani'!$C$6)</f>
        <v/>
      </c>
      <c r="G16" s="246" t="str">
        <f>IF(OR(TOTAL!G16="",TOTAL!G16=0),"",TOTAL!G16/TOTAL!$C$6*'Vîrsta 5-7 ani'!$C$6)</f>
        <v/>
      </c>
      <c r="H16" s="246" t="str">
        <f>IF(OR(TOTAL!H16="",TOTAL!H16=0),"",TOTAL!H16/TOTAL!$C$6*'Vîrsta 5-7 ani'!$C$6)</f>
        <v/>
      </c>
      <c r="I16" s="246" t="str">
        <f>IF(OR(TOTAL!I16="",TOTAL!I16=0),"",TOTAL!I16/TOTAL!$C$6*'Vîrsta 5-7 ani'!$C$6)</f>
        <v/>
      </c>
      <c r="J16" s="246" t="str">
        <f>IF(OR(TOTAL!J16="",TOTAL!J16=0),"",TOTAL!J16/TOTAL!$C$6*'Vîrsta 5-7 ani'!$C$6)</f>
        <v/>
      </c>
      <c r="K16" s="246" t="str">
        <f>IF(OR(TOTAL!K16="",TOTAL!K16=0),"",TOTAL!K16/TOTAL!$C$6*'Vîrsta 5-7 ani'!$C$6)</f>
        <v/>
      </c>
      <c r="L16" s="246" t="str">
        <f>IF(OR(TOTAL!L16="",TOTAL!L16=0),"",TOTAL!L16/TOTAL!$C$6*'Vîrsta 5-7 ani'!$C$6)</f>
        <v/>
      </c>
      <c r="M16" s="246" t="str">
        <f>IF(OR(TOTAL!M16="",TOTAL!M16=0),"",TOTAL!M16/TOTAL!$C$6*'Vîrsta 5-7 ani'!$C$6)</f>
        <v/>
      </c>
      <c r="N16" s="246" t="str">
        <f>IF(OR(TOTAL!N16="",TOTAL!N16=0),"",TOTAL!N16/TOTAL!$C$6*'Vîrsta 5-7 ani'!$C$6)</f>
        <v/>
      </c>
      <c r="O16" s="246" t="str">
        <f>IF(OR(TOTAL!O16="",TOTAL!O16=0),"",TOTAL!O16/TOTAL!$C$6*'Vîrsta 5-7 ani'!$C$6)</f>
        <v/>
      </c>
      <c r="P16" s="246" t="str">
        <f>IF(OR(TOTAL!P16="",TOTAL!P16=0),"",TOTAL!P16/TOTAL!$C$6*'Vîrsta 5-7 ani'!$C$6)</f>
        <v/>
      </c>
      <c r="Q16" s="246" t="str">
        <f>IF(OR(TOTAL!Q16="",TOTAL!Q16=0),"",TOTAL!Q16/TOTAL!$C$6*'Vîrsta 5-7 ani'!$C$6)</f>
        <v/>
      </c>
      <c r="R16" s="246" t="str">
        <f>IF(OR(TOTAL!R16="",TOTAL!R16=0),"",TOTAL!R16/TOTAL!$C$6*'Vîrsta 5-7 ani'!$C$6)</f>
        <v/>
      </c>
      <c r="S16" s="246" t="str">
        <f>IF(OR(TOTAL!S16="",TOTAL!S16=0),"",TOTAL!S16/TOTAL!$C$6*'Vîrsta 5-7 ani'!$C$6)</f>
        <v/>
      </c>
      <c r="T16" s="246" t="str">
        <f>IF(OR(TOTAL!T16="",TOTAL!T16=0),"",TOTAL!T16/TOTAL!$C$6*'Vîrsta 5-7 ani'!$C$6)</f>
        <v/>
      </c>
      <c r="U16" s="246" t="str">
        <f>IF(OR(TOTAL!U16="",TOTAL!U16=0),"",TOTAL!U16/TOTAL!$C$6*'Vîrsta 5-7 ani'!$C$6)</f>
        <v/>
      </c>
      <c r="V16" s="246" t="str">
        <f>IF(OR(TOTAL!V16="",TOTAL!V16=0),"",TOTAL!V16/TOTAL!$C$6*'Vîrsta 5-7 ani'!$C$6)</f>
        <v/>
      </c>
      <c r="W16" s="246" t="str">
        <f>IF(OR(TOTAL!W16="",TOTAL!W16=0),"",TOTAL!W16/TOTAL!$C$6*'Vîrsta 5-7 ani'!$C$6)</f>
        <v/>
      </c>
      <c r="X16" s="246" t="str">
        <f>IF(OR(TOTAL!X16="",TOTAL!X16=0),"",TOTAL!X16/TOTAL!$C$6*'Vîrsta 5-7 ani'!$C$6)</f>
        <v/>
      </c>
      <c r="Y16" s="246" t="str">
        <f>IF(OR(TOTAL!Y16="",TOTAL!Y16=0),"",TOTAL!Y16/TOTAL!$C$6*'Vîrsta 5-7 ani'!$C$6)</f>
        <v/>
      </c>
      <c r="Z16" s="11">
        <f t="shared" si="0"/>
        <v>0</v>
      </c>
      <c r="AA16" s="11">
        <f t="shared" si="2"/>
        <v>0</v>
      </c>
      <c r="AB16" s="11" t="str">
        <f t="shared" ref="AB16:AB44" si="10">IFERROR(IF($AA16=0,"",$AA16-AC16*AA16/100),"")</f>
        <v/>
      </c>
      <c r="AC16" s="7">
        <v>30</v>
      </c>
      <c r="AD16" s="97" t="str">
        <f>IFERROR(IF($AB16=0,"",$AB16*AE16),"")</f>
        <v/>
      </c>
      <c r="AE16" s="100">
        <v>0.01</v>
      </c>
      <c r="AF16" s="101" t="str">
        <f>IFERROR(IF($AB16=0,"",$AB16*AG16),"")</f>
        <v/>
      </c>
      <c r="AG16" s="100"/>
      <c r="AH16" s="101" t="str">
        <f t="shared" ref="AH16:AH44" si="11">IFERROR(IF($AB16=0,"",$AB16*AI16),"")</f>
        <v/>
      </c>
      <c r="AI16" s="100">
        <v>0.06</v>
      </c>
      <c r="AJ16" s="97" t="str">
        <f>IFERROR(IF($AB16=0,"",$AB16*AK16),"")</f>
        <v/>
      </c>
      <c r="AK16" s="98">
        <v>0.26</v>
      </c>
      <c r="AL16" s="194" t="s">
        <v>117</v>
      </c>
      <c r="AM16" s="134"/>
      <c r="AN16" s="135"/>
      <c r="AO16" s="66"/>
    </row>
    <row r="17" spans="1:41" s="31" customFormat="1" ht="17" x14ac:dyDescent="0.2">
      <c r="A17" s="327"/>
      <c r="B17" s="57" t="s">
        <v>18</v>
      </c>
      <c r="C17" s="246" t="str">
        <f>IF(OR(TOTAL!C17="",TOTAL!C17=0),"",TOTAL!C17/TOTAL!$C$6*'Vîrsta 5-7 ani'!$C$6)</f>
        <v/>
      </c>
      <c r="D17" s="246" t="str">
        <f>IF(OR(TOTAL!D17="",TOTAL!D17=0),"",TOTAL!D17/TOTAL!$C$6*'Vîrsta 5-7 ani'!$C$6)</f>
        <v/>
      </c>
      <c r="E17" s="246" t="str">
        <f>IF(OR(TOTAL!E17="",TOTAL!E17=0),"",TOTAL!E17/TOTAL!$C$6*'Vîrsta 5-7 ani'!$C$6)</f>
        <v/>
      </c>
      <c r="F17" s="246" t="str">
        <f>IF(OR(TOTAL!F17="",TOTAL!F17=0),"",TOTAL!F17/TOTAL!$C$6*'Vîrsta 5-7 ani'!$C$6)</f>
        <v/>
      </c>
      <c r="G17" s="246" t="str">
        <f>IF(OR(TOTAL!G17="",TOTAL!G17=0),"",TOTAL!G17/TOTAL!$C$6*'Vîrsta 5-7 ani'!$C$6)</f>
        <v/>
      </c>
      <c r="H17" s="246" t="str">
        <f>IF(OR(TOTAL!H17="",TOTAL!H17=0),"",TOTAL!H17/TOTAL!$C$6*'Vîrsta 5-7 ani'!$C$6)</f>
        <v/>
      </c>
      <c r="I17" s="246" t="str">
        <f>IF(OR(TOTAL!I17="",TOTAL!I17=0),"",TOTAL!I17/TOTAL!$C$6*'Vîrsta 5-7 ani'!$C$6)</f>
        <v/>
      </c>
      <c r="J17" s="246" t="str">
        <f>IF(OR(TOTAL!J17="",TOTAL!J17=0),"",TOTAL!J17/TOTAL!$C$6*'Vîrsta 5-7 ani'!$C$6)</f>
        <v/>
      </c>
      <c r="K17" s="246" t="str">
        <f>IF(OR(TOTAL!K17="",TOTAL!K17=0),"",TOTAL!K17/TOTAL!$C$6*'Vîrsta 5-7 ani'!$C$6)</f>
        <v/>
      </c>
      <c r="L17" s="246" t="str">
        <f>IF(OR(TOTAL!L17="",TOTAL!L17=0),"",TOTAL!L17/TOTAL!$C$6*'Vîrsta 5-7 ani'!$C$6)</f>
        <v/>
      </c>
      <c r="M17" s="246" t="str">
        <f>IF(OR(TOTAL!M17="",TOTAL!M17=0),"",TOTAL!M17/TOTAL!$C$6*'Vîrsta 5-7 ani'!$C$6)</f>
        <v/>
      </c>
      <c r="N17" s="246" t="str">
        <f>IF(OR(TOTAL!N17="",TOTAL!N17=0),"",TOTAL!N17/TOTAL!$C$6*'Vîrsta 5-7 ani'!$C$6)</f>
        <v/>
      </c>
      <c r="O17" s="246" t="str">
        <f>IF(OR(TOTAL!O17="",TOTAL!O17=0),"",TOTAL!O17/TOTAL!$C$6*'Vîrsta 5-7 ani'!$C$6)</f>
        <v/>
      </c>
      <c r="P17" s="246" t="str">
        <f>IF(OR(TOTAL!P17="",TOTAL!P17=0),"",TOTAL!P17/TOTAL!$C$6*'Vîrsta 5-7 ani'!$C$6)</f>
        <v/>
      </c>
      <c r="Q17" s="246" t="str">
        <f>IF(OR(TOTAL!Q17="",TOTAL!Q17=0),"",TOTAL!Q17/TOTAL!$C$6*'Vîrsta 5-7 ani'!$C$6)</f>
        <v/>
      </c>
      <c r="R17" s="246" t="str">
        <f>IF(OR(TOTAL!R17="",TOTAL!R17=0),"",TOTAL!R17/TOTAL!$C$6*'Vîrsta 5-7 ani'!$C$6)</f>
        <v/>
      </c>
      <c r="S17" s="246" t="str">
        <f>IF(OR(TOTAL!S17="",TOTAL!S17=0),"",TOTAL!S17/TOTAL!$C$6*'Vîrsta 5-7 ani'!$C$6)</f>
        <v/>
      </c>
      <c r="T17" s="246" t="str">
        <f>IF(OR(TOTAL!T17="",TOTAL!T17=0),"",TOTAL!T17/TOTAL!$C$6*'Vîrsta 5-7 ani'!$C$6)</f>
        <v/>
      </c>
      <c r="U17" s="246" t="str">
        <f>IF(OR(TOTAL!U17="",TOTAL!U17=0),"",TOTAL!U17/TOTAL!$C$6*'Vîrsta 5-7 ani'!$C$6)</f>
        <v/>
      </c>
      <c r="V17" s="246" t="str">
        <f>IF(OR(TOTAL!V17="",TOTAL!V17=0),"",TOTAL!V17/TOTAL!$C$6*'Vîrsta 5-7 ani'!$C$6)</f>
        <v/>
      </c>
      <c r="W17" s="246" t="str">
        <f>IF(OR(TOTAL!W17="",TOTAL!W17=0),"",TOTAL!W17/TOTAL!$C$6*'Vîrsta 5-7 ani'!$C$6)</f>
        <v/>
      </c>
      <c r="X17" s="246">
        <f>IF(OR(TOTAL!X17="",TOTAL!X17=0),"",TOTAL!X17/TOTAL!$C$6*'Vîrsta 5-7 ani'!$C$6)</f>
        <v>1.7647058823529411</v>
      </c>
      <c r="Y17" s="246" t="str">
        <f>IF(OR(TOTAL!Y17="",TOTAL!Y17=0),"",TOTAL!Y17/TOTAL!$C$6*'Vîrsta 5-7 ani'!$C$6)</f>
        <v/>
      </c>
      <c r="Z17" s="11">
        <f t="shared" si="0"/>
        <v>1.7647058823529411</v>
      </c>
      <c r="AA17" s="11">
        <f t="shared" si="2"/>
        <v>2.9708853238265003</v>
      </c>
      <c r="AB17" s="11">
        <f t="shared" si="10"/>
        <v>2.2281639928698751</v>
      </c>
      <c r="AC17" s="7">
        <v>25</v>
      </c>
      <c r="AD17" s="97">
        <f t="shared" ref="AD17:AD44" si="12">IFERROR(IF($AB17=0,"",$AB17*AE17),"")</f>
        <v>1.3368983957219251E-2</v>
      </c>
      <c r="AE17" s="100">
        <v>6.0000000000000001E-3</v>
      </c>
      <c r="AF17" s="101">
        <f t="shared" ref="AF17:AF44" si="13">IFERROR(IF($AB17=0,"",$AB17*AG17),"")</f>
        <v>6.6844919786096255E-3</v>
      </c>
      <c r="AG17" s="100">
        <v>3.0000000000000001E-3</v>
      </c>
      <c r="AH17" s="101">
        <f t="shared" si="11"/>
        <v>0.1270053475935829</v>
      </c>
      <c r="AI17" s="100">
        <v>5.7000000000000002E-2</v>
      </c>
      <c r="AJ17" s="97">
        <f t="shared" ref="AJ17:AJ44" si="14">IFERROR(IF($AB17=0,"",$AB17*AK17),"")</f>
        <v>0.26737967914438499</v>
      </c>
      <c r="AK17" s="98">
        <v>0.12</v>
      </c>
      <c r="AL17" s="195"/>
      <c r="AM17" s="136"/>
      <c r="AN17" s="137"/>
      <c r="AO17" s="66"/>
    </row>
    <row r="18" spans="1:41" s="31" customFormat="1" ht="17" x14ac:dyDescent="0.2">
      <c r="A18" s="327"/>
      <c r="B18" s="57" t="s">
        <v>78</v>
      </c>
      <c r="C18" s="246" t="str">
        <f>IF(OR(TOTAL!C18="",TOTAL!C18=0),"",TOTAL!C18/TOTAL!$C$6*'Vîrsta 5-7 ani'!$C$6)</f>
        <v/>
      </c>
      <c r="D18" s="246">
        <f>IF(OR(TOTAL!D18="",TOTAL!D18=0),"",TOTAL!D18/TOTAL!$C$6*'Vîrsta 5-7 ani'!$C$6)</f>
        <v>1.7647058823529411</v>
      </c>
      <c r="E18" s="246" t="str">
        <f>IF(OR(TOTAL!E18="",TOTAL!E18=0),"",TOTAL!E18/TOTAL!$C$6*'Vîrsta 5-7 ani'!$C$6)</f>
        <v/>
      </c>
      <c r="F18" s="246" t="str">
        <f>IF(OR(TOTAL!F18="",TOTAL!F18=0),"",TOTAL!F18/TOTAL!$C$6*'Vîrsta 5-7 ani'!$C$6)</f>
        <v/>
      </c>
      <c r="G18" s="246">
        <f>IF(OR(TOTAL!G18="",TOTAL!G18=0),"",TOTAL!G18/TOTAL!$C$6*'Vîrsta 5-7 ani'!$C$6)</f>
        <v>1.0352941176470587</v>
      </c>
      <c r="H18" s="246">
        <f>IF(OR(TOTAL!H18="",TOTAL!H18=0),"",TOTAL!H18/TOTAL!$C$6*'Vîrsta 5-7 ani'!$C$6)</f>
        <v>4.1176470588235299</v>
      </c>
      <c r="I18" s="246" t="str">
        <f>IF(OR(TOTAL!I18="",TOTAL!I18=0),"",TOTAL!I18/TOTAL!$C$6*'Vîrsta 5-7 ani'!$C$6)</f>
        <v/>
      </c>
      <c r="J18" s="246">
        <f>IF(OR(TOTAL!J18="",TOTAL!J18=0),"",TOTAL!J18/TOTAL!$C$6*'Vîrsta 5-7 ani'!$C$6)</f>
        <v>1.5529411764705883</v>
      </c>
      <c r="K18" s="246">
        <f>IF(OR(TOTAL!K18="",TOTAL!K18=0),"",TOTAL!K18/TOTAL!$C$6*'Vîrsta 5-7 ani'!$C$6)</f>
        <v>4.4470588235294111</v>
      </c>
      <c r="L18" s="246">
        <f>IF(OR(TOTAL!L18="",TOTAL!L18=0),"",TOTAL!L18/TOTAL!$C$6*'Vîrsta 5-7 ani'!$C$6)</f>
        <v>1.1529411764705881</v>
      </c>
      <c r="M18" s="246" t="str">
        <f>IF(OR(TOTAL!M18="",TOTAL!M18=0),"",TOTAL!M18/TOTAL!$C$6*'Vîrsta 5-7 ani'!$C$6)</f>
        <v/>
      </c>
      <c r="N18" s="246">
        <f>IF(OR(TOTAL!N18="",TOTAL!N18=0),"",TOTAL!N18/TOTAL!$C$6*'Vîrsta 5-7 ani'!$C$6)</f>
        <v>1.8941176470588237</v>
      </c>
      <c r="O18" s="246" t="str">
        <f>IF(OR(TOTAL!O18="",TOTAL!O18=0),"",TOTAL!O18/TOTAL!$C$6*'Vîrsta 5-7 ani'!$C$6)</f>
        <v/>
      </c>
      <c r="P18" s="246" t="str">
        <f>IF(OR(TOTAL!P18="",TOTAL!P18=0),"",TOTAL!P18/TOTAL!$C$6*'Vîrsta 5-7 ani'!$C$6)</f>
        <v/>
      </c>
      <c r="Q18" s="246">
        <f>IF(OR(TOTAL!Q18="",TOTAL!Q18=0),"",TOTAL!Q18/TOTAL!$C$6*'Vîrsta 5-7 ani'!$C$6)</f>
        <v>1.2647058823529411</v>
      </c>
      <c r="R18" s="246">
        <f>IF(OR(TOTAL!R18="",TOTAL!R18=0),"",TOTAL!R18/TOTAL!$C$6*'Vîrsta 5-7 ani'!$C$6)</f>
        <v>4.1411764705882348</v>
      </c>
      <c r="S18" s="246" t="str">
        <f>IF(OR(TOTAL!S18="",TOTAL!S18=0),"",TOTAL!S18/TOTAL!$C$6*'Vîrsta 5-7 ani'!$C$6)</f>
        <v/>
      </c>
      <c r="T18" s="246">
        <f>IF(OR(TOTAL!T18="",TOTAL!T18=0),"",TOTAL!T18/TOTAL!$C$6*'Vîrsta 5-7 ani'!$C$6)</f>
        <v>2.0705882352941174</v>
      </c>
      <c r="U18" s="246" t="str">
        <f>IF(OR(TOTAL!U18="",TOTAL!U18=0),"",TOTAL!U18/TOTAL!$C$6*'Vîrsta 5-7 ani'!$C$6)</f>
        <v/>
      </c>
      <c r="V18" s="246">
        <f>IF(OR(TOTAL!V18="",TOTAL!V18=0),"",TOTAL!V18/TOTAL!$C$6*'Vîrsta 5-7 ani'!$C$6)</f>
        <v>1.8941176470588237</v>
      </c>
      <c r="W18" s="246">
        <f>IF(OR(TOTAL!W18="",TOTAL!W18=0),"",TOTAL!W18/TOTAL!$C$6*'Vîrsta 5-7 ani'!$C$6)</f>
        <v>3.1058823529411765</v>
      </c>
      <c r="X18" s="246" t="str">
        <f>IF(OR(TOTAL!X18="",TOTAL!X18=0),"",TOTAL!X18/TOTAL!$C$6*'Vîrsta 5-7 ani'!$C$6)</f>
        <v/>
      </c>
      <c r="Y18" s="246" t="str">
        <f>IF(OR(TOTAL!Y18="",TOTAL!Y18=0),"",TOTAL!Y18/TOTAL!$C$6*'Vîrsta 5-7 ani'!$C$6)</f>
        <v/>
      </c>
      <c r="Z18" s="11">
        <f t="shared" si="0"/>
        <v>28.441176470588236</v>
      </c>
      <c r="AA18" s="11">
        <f t="shared" si="2"/>
        <v>47.880768469003762</v>
      </c>
      <c r="AB18" s="11">
        <f t="shared" si="10"/>
        <v>38.304614775203007</v>
      </c>
      <c r="AC18" s="7">
        <v>20</v>
      </c>
      <c r="AD18" s="97">
        <f t="shared" si="12"/>
        <v>0.30643691820162405</v>
      </c>
      <c r="AE18" s="100">
        <v>8.0000000000000002E-3</v>
      </c>
      <c r="AF18" s="101">
        <f t="shared" si="13"/>
        <v>0</v>
      </c>
      <c r="AG18" s="100"/>
      <c r="AH18" s="101">
        <f t="shared" si="11"/>
        <v>2.0684491978609625</v>
      </c>
      <c r="AI18" s="100">
        <v>5.3999999999999999E-2</v>
      </c>
      <c r="AJ18" s="97">
        <f t="shared" si="14"/>
        <v>11.874430580312932</v>
      </c>
      <c r="AK18" s="98">
        <v>0.31</v>
      </c>
      <c r="AL18" s="195"/>
      <c r="AM18" s="136"/>
      <c r="AN18" s="137"/>
      <c r="AO18" s="66"/>
    </row>
    <row r="19" spans="1:41" s="31" customFormat="1" ht="17" x14ac:dyDescent="0.2">
      <c r="A19" s="327"/>
      <c r="B19" s="58" t="s">
        <v>60</v>
      </c>
      <c r="C19" s="247" t="str">
        <f>IF(OR(TOTAL!C19="",TOTAL!C19=0),"",TOTAL!C19/TOTAL!$C$6*'Vîrsta 5-7 ani'!$C$6)</f>
        <v/>
      </c>
      <c r="D19" s="247" t="str">
        <f>IF(OR(TOTAL!D19="",TOTAL!D19=0),"",TOTAL!D19/TOTAL!$C$6*'Vîrsta 5-7 ani'!$C$6)</f>
        <v/>
      </c>
      <c r="E19" s="247" t="str">
        <f>IF(OR(TOTAL!E19="",TOTAL!E19=0),"",TOTAL!E19/TOTAL!$C$6*'Vîrsta 5-7 ani'!$C$6)</f>
        <v/>
      </c>
      <c r="F19" s="247" t="str">
        <f>IF(OR(TOTAL!F19="",TOTAL!F19=0),"",TOTAL!F19/TOTAL!$C$6*'Vîrsta 5-7 ani'!$C$6)</f>
        <v/>
      </c>
      <c r="G19" s="247" t="str">
        <f>IF(OR(TOTAL!G19="",TOTAL!G19=0),"",TOTAL!G19/TOTAL!$C$6*'Vîrsta 5-7 ani'!$C$6)</f>
        <v/>
      </c>
      <c r="H19" s="247" t="str">
        <f>IF(OR(TOTAL!H19="",TOTAL!H19=0),"",TOTAL!H19/TOTAL!$C$6*'Vîrsta 5-7 ani'!$C$6)</f>
        <v/>
      </c>
      <c r="I19" s="247" t="str">
        <f>IF(OR(TOTAL!I19="",TOTAL!I19=0),"",TOTAL!I19/TOTAL!$C$6*'Vîrsta 5-7 ani'!$C$6)</f>
        <v/>
      </c>
      <c r="J19" s="247" t="str">
        <f>IF(OR(TOTAL!J19="",TOTAL!J19=0),"",TOTAL!J19/TOTAL!$C$6*'Vîrsta 5-7 ani'!$C$6)</f>
        <v/>
      </c>
      <c r="K19" s="247" t="str">
        <f>IF(OR(TOTAL!K19="",TOTAL!K19=0),"",TOTAL!K19/TOTAL!$C$6*'Vîrsta 5-7 ani'!$C$6)</f>
        <v/>
      </c>
      <c r="L19" s="247" t="str">
        <f>IF(OR(TOTAL!L19="",TOTAL!L19=0),"",TOTAL!L19/TOTAL!$C$6*'Vîrsta 5-7 ani'!$C$6)</f>
        <v/>
      </c>
      <c r="M19" s="247" t="str">
        <f>IF(OR(TOTAL!M19="",TOTAL!M19=0),"",TOTAL!M19/TOTAL!$C$6*'Vîrsta 5-7 ani'!$C$6)</f>
        <v/>
      </c>
      <c r="N19" s="247" t="str">
        <f>IF(OR(TOTAL!N19="",TOTAL!N19=0),"",TOTAL!N19/TOTAL!$C$6*'Vîrsta 5-7 ani'!$C$6)</f>
        <v/>
      </c>
      <c r="O19" s="247" t="str">
        <f>IF(OR(TOTAL!O19="",TOTAL!O19=0),"",TOTAL!O19/TOTAL!$C$6*'Vîrsta 5-7 ani'!$C$6)</f>
        <v/>
      </c>
      <c r="P19" s="247" t="str">
        <f>IF(OR(TOTAL!P19="",TOTAL!P19=0),"",TOTAL!P19/TOTAL!$C$6*'Vîrsta 5-7 ani'!$C$6)</f>
        <v/>
      </c>
      <c r="Q19" s="247" t="str">
        <f>IF(OR(TOTAL!Q19="",TOTAL!Q19=0),"",TOTAL!Q19/TOTAL!$C$6*'Vîrsta 5-7 ani'!$C$6)</f>
        <v/>
      </c>
      <c r="R19" s="247" t="str">
        <f>IF(OR(TOTAL!R19="",TOTAL!R19=0),"",TOTAL!R19/TOTAL!$C$6*'Vîrsta 5-7 ani'!$C$6)</f>
        <v/>
      </c>
      <c r="S19" s="247" t="str">
        <f>IF(OR(TOTAL!S19="",TOTAL!S19=0),"",TOTAL!S19/TOTAL!$C$6*'Vîrsta 5-7 ani'!$C$6)</f>
        <v/>
      </c>
      <c r="T19" s="247" t="str">
        <f>IF(OR(TOTAL!T19="",TOTAL!T19=0),"",TOTAL!T19/TOTAL!$C$6*'Vîrsta 5-7 ani'!$C$6)</f>
        <v/>
      </c>
      <c r="U19" s="247" t="str">
        <f>IF(OR(TOTAL!U19="",TOTAL!U19=0),"",TOTAL!U19/TOTAL!$C$6*'Vîrsta 5-7 ani'!$C$6)</f>
        <v/>
      </c>
      <c r="V19" s="247" t="str">
        <f>IF(OR(TOTAL!V19="",TOTAL!V19=0),"",TOTAL!V19/TOTAL!$C$6*'Vîrsta 5-7 ani'!$C$6)</f>
        <v/>
      </c>
      <c r="W19" s="247" t="str">
        <f>IF(OR(TOTAL!W19="",TOTAL!W19=0),"",TOTAL!W19/TOTAL!$C$6*'Vîrsta 5-7 ani'!$C$6)</f>
        <v/>
      </c>
      <c r="X19" s="247" t="str">
        <f>IF(OR(TOTAL!X19="",TOTAL!X19=0),"",TOTAL!X19/TOTAL!$C$6*'Vîrsta 5-7 ani'!$C$6)</f>
        <v/>
      </c>
      <c r="Y19" s="247" t="str">
        <f>IF(OR(TOTAL!Y19="",TOTAL!Y19=0),"",TOTAL!Y19/TOTAL!$C$6*'Vîrsta 5-7 ani'!$C$6)</f>
        <v/>
      </c>
      <c r="Z19" s="11">
        <f t="shared" si="0"/>
        <v>0</v>
      </c>
      <c r="AA19" s="11">
        <f t="shared" si="2"/>
        <v>0</v>
      </c>
      <c r="AB19" s="11" t="str">
        <f t="shared" si="10"/>
        <v/>
      </c>
      <c r="AC19" s="7">
        <v>18</v>
      </c>
      <c r="AD19" s="97" t="str">
        <f t="shared" si="12"/>
        <v/>
      </c>
      <c r="AE19" s="100">
        <v>1.2E-2</v>
      </c>
      <c r="AF19" s="101" t="str">
        <f t="shared" si="13"/>
        <v/>
      </c>
      <c r="AG19" s="100">
        <v>2E-3</v>
      </c>
      <c r="AH19" s="101" t="str">
        <f t="shared" si="11"/>
        <v/>
      </c>
      <c r="AI19" s="100">
        <v>3.2000000000000001E-2</v>
      </c>
      <c r="AJ19" s="97" t="str">
        <f t="shared" si="14"/>
        <v/>
      </c>
      <c r="AK19" s="98">
        <v>0.12</v>
      </c>
      <c r="AL19" s="195"/>
      <c r="AM19" s="136"/>
      <c r="AN19" s="137"/>
      <c r="AO19" s="66"/>
    </row>
    <row r="20" spans="1:41" s="31" customFormat="1" ht="17" x14ac:dyDescent="0.2">
      <c r="A20" s="327"/>
      <c r="B20" s="59" t="s">
        <v>61</v>
      </c>
      <c r="C20" s="247" t="str">
        <f>IF(OR(TOTAL!C20="",TOTAL!C20=0),"",TOTAL!C20/TOTAL!$C$6*'Vîrsta 5-7 ani'!$C$6)</f>
        <v/>
      </c>
      <c r="D20" s="247" t="str">
        <f>IF(OR(TOTAL!D20="",TOTAL!D20=0),"",TOTAL!D20/TOTAL!$C$6*'Vîrsta 5-7 ani'!$C$6)</f>
        <v/>
      </c>
      <c r="E20" s="247" t="str">
        <f>IF(OR(TOTAL!E20="",TOTAL!E20=0),"",TOTAL!E20/TOTAL!$C$6*'Vîrsta 5-7 ani'!$C$6)</f>
        <v/>
      </c>
      <c r="F20" s="247" t="str">
        <f>IF(OR(TOTAL!F20="",TOTAL!F20=0),"",TOTAL!F20/TOTAL!$C$6*'Vîrsta 5-7 ani'!$C$6)</f>
        <v/>
      </c>
      <c r="G20" s="247" t="str">
        <f>IF(OR(TOTAL!G20="",TOTAL!G20=0),"",TOTAL!G20/TOTAL!$C$6*'Vîrsta 5-7 ani'!$C$6)</f>
        <v/>
      </c>
      <c r="H20" s="247" t="str">
        <f>IF(OR(TOTAL!H20="",TOTAL!H20=0),"",TOTAL!H20/TOTAL!$C$6*'Vîrsta 5-7 ani'!$C$6)</f>
        <v/>
      </c>
      <c r="I20" s="247" t="str">
        <f>IF(OR(TOTAL!I20="",TOTAL!I20=0),"",TOTAL!I20/TOTAL!$C$6*'Vîrsta 5-7 ani'!$C$6)</f>
        <v/>
      </c>
      <c r="J20" s="247" t="str">
        <f>IF(OR(TOTAL!J20="",TOTAL!J20=0),"",TOTAL!J20/TOTAL!$C$6*'Vîrsta 5-7 ani'!$C$6)</f>
        <v/>
      </c>
      <c r="K20" s="247" t="str">
        <f>IF(OR(TOTAL!K20="",TOTAL!K20=0),"",TOTAL!K20/TOTAL!$C$6*'Vîrsta 5-7 ani'!$C$6)</f>
        <v/>
      </c>
      <c r="L20" s="247" t="str">
        <f>IF(OR(TOTAL!L20="",TOTAL!L20=0),"",TOTAL!L20/TOTAL!$C$6*'Vîrsta 5-7 ani'!$C$6)</f>
        <v/>
      </c>
      <c r="M20" s="247" t="str">
        <f>IF(OR(TOTAL!M20="",TOTAL!M20=0),"",TOTAL!M20/TOTAL!$C$6*'Vîrsta 5-7 ani'!$C$6)</f>
        <v/>
      </c>
      <c r="N20" s="247" t="str">
        <f>IF(OR(TOTAL!N20="",TOTAL!N20=0),"",TOTAL!N20/TOTAL!$C$6*'Vîrsta 5-7 ani'!$C$6)</f>
        <v/>
      </c>
      <c r="O20" s="247" t="str">
        <f>IF(OR(TOTAL!O20="",TOTAL!O20=0),"",TOTAL!O20/TOTAL!$C$6*'Vîrsta 5-7 ani'!$C$6)</f>
        <v/>
      </c>
      <c r="P20" s="247" t="str">
        <f>IF(OR(TOTAL!P20="",TOTAL!P20=0),"",TOTAL!P20/TOTAL!$C$6*'Vîrsta 5-7 ani'!$C$6)</f>
        <v/>
      </c>
      <c r="Q20" s="247" t="str">
        <f>IF(OR(TOTAL!Q20="",TOTAL!Q20=0),"",TOTAL!Q20/TOTAL!$C$6*'Vîrsta 5-7 ani'!$C$6)</f>
        <v/>
      </c>
      <c r="R20" s="247" t="str">
        <f>IF(OR(TOTAL!R20="",TOTAL!R20=0),"",TOTAL!R20/TOTAL!$C$6*'Vîrsta 5-7 ani'!$C$6)</f>
        <v/>
      </c>
      <c r="S20" s="247" t="str">
        <f>IF(OR(TOTAL!S20="",TOTAL!S20=0),"",TOTAL!S20/TOTAL!$C$6*'Vîrsta 5-7 ani'!$C$6)</f>
        <v/>
      </c>
      <c r="T20" s="247" t="str">
        <f>IF(OR(TOTAL!T20="",TOTAL!T20=0),"",TOTAL!T20/TOTAL!$C$6*'Vîrsta 5-7 ani'!$C$6)</f>
        <v/>
      </c>
      <c r="U20" s="247" t="str">
        <f>IF(OR(TOTAL!U20="",TOTAL!U20=0),"",TOTAL!U20/TOTAL!$C$6*'Vîrsta 5-7 ani'!$C$6)</f>
        <v/>
      </c>
      <c r="V20" s="247" t="str">
        <f>IF(OR(TOTAL!V20="",TOTAL!V20=0),"",TOTAL!V20/TOTAL!$C$6*'Vîrsta 5-7 ani'!$C$6)</f>
        <v/>
      </c>
      <c r="W20" s="247" t="str">
        <f>IF(OR(TOTAL!W20="",TOTAL!W20=0),"",TOTAL!W20/TOTAL!$C$6*'Vîrsta 5-7 ani'!$C$6)</f>
        <v/>
      </c>
      <c r="X20" s="247" t="str">
        <f>IF(OR(TOTAL!X20="",TOTAL!X20=0),"",TOTAL!X20/TOTAL!$C$6*'Vîrsta 5-7 ani'!$C$6)</f>
        <v/>
      </c>
      <c r="Y20" s="247" t="str">
        <f>IF(OR(TOTAL!Y20="",TOTAL!Y20=0),"",TOTAL!Y20/TOTAL!$C$6*'Vîrsta 5-7 ani'!$C$6)</f>
        <v/>
      </c>
      <c r="Z20" s="11">
        <f t="shared" si="0"/>
        <v>0</v>
      </c>
      <c r="AA20" s="11">
        <f t="shared" si="2"/>
        <v>0</v>
      </c>
      <c r="AB20" s="11" t="str">
        <f t="shared" si="10"/>
        <v/>
      </c>
      <c r="AC20" s="7">
        <v>20</v>
      </c>
      <c r="AD20" s="97" t="str">
        <f t="shared" si="12"/>
        <v/>
      </c>
      <c r="AE20" s="100">
        <v>1.9E-2</v>
      </c>
      <c r="AF20" s="101" t="str">
        <f t="shared" si="13"/>
        <v/>
      </c>
      <c r="AG20" s="100">
        <v>2E-3</v>
      </c>
      <c r="AH20" s="101" t="str">
        <f t="shared" si="11"/>
        <v/>
      </c>
      <c r="AI20" s="100">
        <v>6.7000000000000004E-2</v>
      </c>
      <c r="AJ20" s="97" t="str">
        <f t="shared" si="14"/>
        <v/>
      </c>
      <c r="AK20" s="98">
        <v>0.27</v>
      </c>
      <c r="AL20" s="195"/>
      <c r="AM20" s="136"/>
      <c r="AN20" s="137"/>
      <c r="AO20" s="66"/>
    </row>
    <row r="21" spans="1:41" s="31" customFormat="1" ht="17" x14ac:dyDescent="0.2">
      <c r="A21" s="327"/>
      <c r="B21" s="57" t="s">
        <v>80</v>
      </c>
      <c r="C21" s="246">
        <f>IF(OR(TOTAL!C21="",TOTAL!C21=0),"",TOTAL!C21/TOTAL!$C$6*'Vîrsta 5-7 ani'!$C$6)</f>
        <v>0.75294117647058822</v>
      </c>
      <c r="D21" s="246">
        <f>IF(OR(TOTAL!D21="",TOTAL!D21=0),"",TOTAL!D21/TOTAL!$C$6*'Vîrsta 5-7 ani'!$C$6)</f>
        <v>0.6</v>
      </c>
      <c r="E21" s="246">
        <f>IF(OR(TOTAL!E21="",TOTAL!E21=0),"",TOTAL!E21/TOTAL!$C$6*'Vîrsta 5-7 ani'!$C$6)</f>
        <v>0.64117647058823535</v>
      </c>
      <c r="F21" s="246">
        <f>IF(OR(TOTAL!F21="",TOTAL!F21=0),"",TOTAL!F21/TOTAL!$C$6*'Vîrsta 5-7 ani'!$C$6)</f>
        <v>0.91764705882352948</v>
      </c>
      <c r="G21" s="246">
        <f>IF(OR(TOTAL!G21="",TOTAL!G21=0),"",TOTAL!G21/TOTAL!$C$6*'Vîrsta 5-7 ani'!$C$6)</f>
        <v>0.43529411764705883</v>
      </c>
      <c r="H21" s="246">
        <f>IF(OR(TOTAL!H21="",TOTAL!H21=0),"",TOTAL!H21/TOTAL!$C$6*'Vîrsta 5-7 ani'!$C$6)</f>
        <v>0.97647058823529409</v>
      </c>
      <c r="I21" s="246">
        <f>IF(OR(TOTAL!I21="",TOTAL!I21=0),"",TOTAL!I21/TOTAL!$C$6*'Vîrsta 5-7 ani'!$C$6)</f>
        <v>0.54117647058823526</v>
      </c>
      <c r="J21" s="246">
        <f>IF(OR(TOTAL!J21="",TOTAL!J21=0),"",TOTAL!J21/TOTAL!$C$6*'Vîrsta 5-7 ani'!$C$6)</f>
        <v>0.9529411764705884</v>
      </c>
      <c r="K21" s="246">
        <f>IF(OR(TOTAL!K21="",TOTAL!K21=0),"",TOTAL!K21/TOTAL!$C$6*'Vîrsta 5-7 ani'!$C$6)</f>
        <v>0.61764705882352944</v>
      </c>
      <c r="L21" s="246">
        <f>IF(OR(TOTAL!L21="",TOTAL!L21=0),"",TOTAL!L21/TOTAL!$C$6*'Vîrsta 5-7 ani'!$C$6)</f>
        <v>0.57647058823529407</v>
      </c>
      <c r="M21" s="246">
        <f>IF(OR(TOTAL!M21="",TOTAL!M21=0),"",TOTAL!M21/TOTAL!$C$6*'Vîrsta 5-7 ani'!$C$6)</f>
        <v>0.77647058823529413</v>
      </c>
      <c r="N21" s="246">
        <f>IF(OR(TOTAL!N21="",TOTAL!N21=0),"",TOTAL!N21/TOTAL!$C$6*'Vîrsta 5-7 ani'!$C$6)</f>
        <v>0.72941176470588243</v>
      </c>
      <c r="O21" s="246">
        <f>IF(OR(TOTAL!O21="",TOTAL!O21=0),"",TOTAL!O21/TOTAL!$C$6*'Vîrsta 5-7 ani'!$C$6)</f>
        <v>0.58235294117647063</v>
      </c>
      <c r="P21" s="246">
        <f>IF(OR(TOTAL!P21="",TOTAL!P21=0),"",TOTAL!P21/TOTAL!$C$6*'Vîrsta 5-7 ani'!$C$6)</f>
        <v>0.75882352941176479</v>
      </c>
      <c r="Q21" s="246">
        <f>IF(OR(TOTAL!Q21="",TOTAL!Q21=0),"",TOTAL!Q21/TOTAL!$C$6*'Vîrsta 5-7 ani'!$C$6)</f>
        <v>0.42941176470588233</v>
      </c>
      <c r="R21" s="246">
        <f>IF(OR(TOTAL!R21="",TOTAL!R21=0),"",TOTAL!R21/TOTAL!$C$6*'Vîrsta 5-7 ani'!$C$6)</f>
        <v>0.87058823529411766</v>
      </c>
      <c r="S21" s="246">
        <f>IF(OR(TOTAL!S21="",TOTAL!S21=0),"",TOTAL!S21/TOTAL!$C$6*'Vîrsta 5-7 ani'!$C$6)</f>
        <v>0.50588235294117645</v>
      </c>
      <c r="T21" s="246">
        <f>IF(OR(TOTAL!T21="",TOTAL!T21=0),"",TOTAL!T21/TOTAL!$C$6*'Vîrsta 5-7 ani'!$C$6)</f>
        <v>0.9529411764705884</v>
      </c>
      <c r="U21" s="246">
        <f>IF(OR(TOTAL!U21="",TOTAL!U21=0),"",TOTAL!U21/TOTAL!$C$6*'Vîrsta 5-7 ani'!$C$6)</f>
        <v>0.64705882352941191</v>
      </c>
      <c r="V21" s="246">
        <f>IF(OR(TOTAL!V21="",TOTAL!V21=0),"",TOTAL!V21/TOTAL!$C$6*'Vîrsta 5-7 ani'!$C$6)</f>
        <v>0.54117647058823526</v>
      </c>
      <c r="W21" s="246">
        <f>IF(OR(TOTAL!W21="",TOTAL!W21=0),"",TOTAL!W21/TOTAL!$C$6*'Vîrsta 5-7 ani'!$C$6)</f>
        <v>0.51764705882352935</v>
      </c>
      <c r="X21" s="246">
        <f>IF(OR(TOTAL!X21="",TOTAL!X21=0),"",TOTAL!X21/TOTAL!$C$6*'Vîrsta 5-7 ani'!$C$6)</f>
        <v>0.52941176470588236</v>
      </c>
      <c r="Y21" s="246" t="str">
        <f>IF(OR(TOTAL!Y21="",TOTAL!Y21=0),"",TOTAL!Y21/TOTAL!$C$6*'Vîrsta 5-7 ani'!$C$6)</f>
        <v/>
      </c>
      <c r="Z21" s="11">
        <f t="shared" si="0"/>
        <v>14.852941176470589</v>
      </c>
      <c r="AA21" s="11">
        <f t="shared" si="2"/>
        <v>25.004951475539713</v>
      </c>
      <c r="AB21" s="11">
        <f t="shared" si="10"/>
        <v>21.004159239453358</v>
      </c>
      <c r="AC21" s="7">
        <v>16</v>
      </c>
      <c r="AD21" s="97">
        <f t="shared" si="12"/>
        <v>0.35707070707070709</v>
      </c>
      <c r="AE21" s="100">
        <v>1.7000000000000001E-2</v>
      </c>
      <c r="AF21" s="101">
        <f t="shared" si="13"/>
        <v>4.2008318478906716E-2</v>
      </c>
      <c r="AG21" s="100">
        <v>2E-3</v>
      </c>
      <c r="AH21" s="101">
        <f t="shared" si="11"/>
        <v>15.333036244800951</v>
      </c>
      <c r="AI21" s="100">
        <v>0.73</v>
      </c>
      <c r="AJ21" s="97">
        <f t="shared" si="14"/>
        <v>6.7213309566250743</v>
      </c>
      <c r="AK21" s="98">
        <v>0.32</v>
      </c>
      <c r="AL21" s="195"/>
      <c r="AM21" s="136"/>
      <c r="AN21" s="137"/>
      <c r="AO21" s="66"/>
    </row>
    <row r="22" spans="1:41" s="31" customFormat="1" ht="17" x14ac:dyDescent="0.2">
      <c r="A22" s="327"/>
      <c r="B22" s="57" t="s">
        <v>19</v>
      </c>
      <c r="C22" s="246">
        <f>IF(OR(TOTAL!C22="",TOTAL!C22=0),"",TOTAL!C22/TOTAL!$C$6*'Vîrsta 5-7 ani'!$C$6)</f>
        <v>0.6</v>
      </c>
      <c r="D22" s="246">
        <f>IF(OR(TOTAL!D22="",TOTAL!D22=0),"",TOTAL!D22/TOTAL!$C$6*'Vîrsta 5-7 ani'!$C$6)</f>
        <v>0.6</v>
      </c>
      <c r="E22" s="246">
        <f>IF(OR(TOTAL!E22="",TOTAL!E22=0),"",TOTAL!E22/TOTAL!$C$6*'Vîrsta 5-7 ani'!$C$6)</f>
        <v>1.223529411764706</v>
      </c>
      <c r="F22" s="246">
        <f>IF(OR(TOTAL!F22="",TOTAL!F22=0),"",TOTAL!F22/TOTAL!$C$6*'Vîrsta 5-7 ani'!$C$6)</f>
        <v>0.51764705882352935</v>
      </c>
      <c r="G22" s="246">
        <f>IF(OR(TOTAL!G22="",TOTAL!G22=0),"",TOTAL!G22/TOTAL!$C$6*'Vîrsta 5-7 ani'!$C$6)</f>
        <v>0.25882352941176467</v>
      </c>
      <c r="H22" s="246">
        <f>IF(OR(TOTAL!H22="",TOTAL!H22=0),"",TOTAL!H22/TOTAL!$C$6*'Vîrsta 5-7 ani'!$C$6)</f>
        <v>0.79411764705882359</v>
      </c>
      <c r="I22" s="246" t="str">
        <f>IF(OR(TOTAL!I22="",TOTAL!I22=0),"",TOTAL!I22/TOTAL!$C$6*'Vîrsta 5-7 ani'!$C$6)</f>
        <v/>
      </c>
      <c r="J22" s="246">
        <f>IF(OR(TOTAL!J22="",TOTAL!J22=0),"",TOTAL!J22/TOTAL!$C$6*'Vîrsta 5-7 ani'!$C$6)</f>
        <v>1.6823529411764706</v>
      </c>
      <c r="K22" s="246">
        <f>IF(OR(TOTAL!K22="",TOTAL!K22=0),"",TOTAL!K22/TOTAL!$C$6*'Vîrsta 5-7 ani'!$C$6)</f>
        <v>0.61764705882352944</v>
      </c>
      <c r="L22" s="246">
        <f>IF(OR(TOTAL!L22="",TOTAL!L22=0),"",TOTAL!L22/TOTAL!$C$6*'Vîrsta 5-7 ani'!$C$6)</f>
        <v>0.57647058823529407</v>
      </c>
      <c r="M22" s="246">
        <f>IF(OR(TOTAL!M22="",TOTAL!M22=0),"",TOTAL!M22/TOTAL!$C$6*'Vîrsta 5-7 ani'!$C$6)</f>
        <v>1.4411764705882353</v>
      </c>
      <c r="N22" s="246">
        <f>IF(OR(TOTAL!N22="",TOTAL!N22=0),"",TOTAL!N22/TOTAL!$C$6*'Vîrsta 5-7 ani'!$C$6)</f>
        <v>0.54117647058823526</v>
      </c>
      <c r="O22" s="246">
        <f>IF(OR(TOTAL!O22="",TOTAL!O22=0),"",TOTAL!O22/TOTAL!$C$6*'Vîrsta 5-7 ani'!$C$6)</f>
        <v>1.0588235294117647</v>
      </c>
      <c r="P22" s="246">
        <f>IF(OR(TOTAL!P22="",TOTAL!P22=0),"",TOTAL!P22/TOTAL!$C$6*'Vîrsta 5-7 ani'!$C$6)</f>
        <v>0.49411764705882344</v>
      </c>
      <c r="Q22" s="246">
        <f>IF(OR(TOTAL!Q22="",TOTAL!Q22=0),"",TOTAL!Q22/TOTAL!$C$6*'Vîrsta 5-7 ani'!$C$6)</f>
        <v>0.25294117647058822</v>
      </c>
      <c r="R22" s="246">
        <f>IF(OR(TOTAL!R22="",TOTAL!R22=0),"",TOTAL!R22/TOTAL!$C$6*'Vîrsta 5-7 ani'!$C$6)</f>
        <v>0.64705882352941191</v>
      </c>
      <c r="S22" s="246">
        <f>IF(OR(TOTAL!S22="",TOTAL!S22=0),"",TOTAL!S22/TOTAL!$C$6*'Vîrsta 5-7 ani'!$C$6)</f>
        <v>0.62941176470588234</v>
      </c>
      <c r="T22" s="246">
        <f>IF(OR(TOTAL!T22="",TOTAL!T22=0),"",TOTAL!T22/TOTAL!$C$6*'Vîrsta 5-7 ani'!$C$6)</f>
        <v>1.6823529411764706</v>
      </c>
      <c r="U22" s="246">
        <f>IF(OR(TOTAL!U22="",TOTAL!U22=0),"",TOTAL!U22/TOTAL!$C$6*'Vîrsta 5-7 ani'!$C$6)</f>
        <v>1.5529411764705883</v>
      </c>
      <c r="V22" s="246">
        <f>IF(OR(TOTAL!V22="",TOTAL!V22=0),"",TOTAL!V22/TOTAL!$C$6*'Vîrsta 5-7 ani'!$C$6)</f>
        <v>0.83529411764705885</v>
      </c>
      <c r="W22" s="246">
        <f>IF(OR(TOTAL!W22="",TOTAL!W22=0),"",TOTAL!W22/TOTAL!$C$6*'Vîrsta 5-7 ani'!$C$6)</f>
        <v>1.9411764705882351</v>
      </c>
      <c r="X22" s="246">
        <f>IF(OR(TOTAL!X22="",TOTAL!X22=0),"",TOTAL!X22/TOTAL!$C$6*'Vîrsta 5-7 ani'!$C$6)</f>
        <v>0.6588235294117647</v>
      </c>
      <c r="Y22" s="246" t="str">
        <f>IF(OR(TOTAL!Y22="",TOTAL!Y22=0),"",TOTAL!Y22/TOTAL!$C$6*'Vîrsta 5-7 ani'!$C$6)</f>
        <v/>
      </c>
      <c r="Z22" s="11">
        <f t="shared" si="0"/>
        <v>18.605882352941176</v>
      </c>
      <c r="AA22" s="11">
        <f t="shared" si="2"/>
        <v>31.323034264210737</v>
      </c>
      <c r="AB22" s="11">
        <f t="shared" si="10"/>
        <v>25.058427411368591</v>
      </c>
      <c r="AC22" s="7">
        <v>20</v>
      </c>
      <c r="AD22" s="97">
        <f t="shared" si="12"/>
        <v>0.32575955634779169</v>
      </c>
      <c r="AE22" s="100">
        <v>1.2999999999999999E-2</v>
      </c>
      <c r="AF22" s="101">
        <f t="shared" si="13"/>
        <v>2.505842741136859E-2</v>
      </c>
      <c r="AG22" s="100">
        <v>1E-3</v>
      </c>
      <c r="AH22" s="101">
        <f t="shared" si="11"/>
        <v>1.7540899187958015</v>
      </c>
      <c r="AI22" s="100">
        <v>7.0000000000000007E-2</v>
      </c>
      <c r="AJ22" s="97">
        <f t="shared" si="14"/>
        <v>10.273955238661122</v>
      </c>
      <c r="AK22" s="98">
        <v>0.41</v>
      </c>
      <c r="AL22" s="195"/>
      <c r="AM22" s="136"/>
      <c r="AN22" s="137"/>
      <c r="AO22" s="66"/>
    </row>
    <row r="23" spans="1:41" s="31" customFormat="1" ht="17" x14ac:dyDescent="0.2">
      <c r="A23" s="327"/>
      <c r="B23" s="57" t="s">
        <v>20</v>
      </c>
      <c r="C23" s="246" t="str">
        <f>IF(OR(TOTAL!C23="",TOTAL!C23=0),"",TOTAL!C23/TOTAL!$C$6*'Vîrsta 5-7 ani'!$C$6)</f>
        <v/>
      </c>
      <c r="D23" s="246" t="str">
        <f>IF(OR(TOTAL!D23="",TOTAL!D23=0),"",TOTAL!D23/TOTAL!$C$6*'Vîrsta 5-7 ani'!$C$6)</f>
        <v/>
      </c>
      <c r="E23" s="246" t="str">
        <f>IF(OR(TOTAL!E23="",TOTAL!E23=0),"",TOTAL!E23/TOTAL!$C$6*'Vîrsta 5-7 ani'!$C$6)</f>
        <v/>
      </c>
      <c r="F23" s="246" t="str">
        <f>IF(OR(TOTAL!F23="",TOTAL!F23=0),"",TOTAL!F23/TOTAL!$C$6*'Vîrsta 5-7 ani'!$C$6)</f>
        <v/>
      </c>
      <c r="G23" s="246" t="str">
        <f>IF(OR(TOTAL!G23="",TOTAL!G23=0),"",TOTAL!G23/TOTAL!$C$6*'Vîrsta 5-7 ani'!$C$6)</f>
        <v/>
      </c>
      <c r="H23" s="246" t="str">
        <f>IF(OR(TOTAL!H23="",TOTAL!H23=0),"",TOTAL!H23/TOTAL!$C$6*'Vîrsta 5-7 ani'!$C$6)</f>
        <v/>
      </c>
      <c r="I23" s="246" t="str">
        <f>IF(OR(TOTAL!I23="",TOTAL!I23=0),"",TOTAL!I23/TOTAL!$C$6*'Vîrsta 5-7 ani'!$C$6)</f>
        <v/>
      </c>
      <c r="J23" s="246" t="str">
        <f>IF(OR(TOTAL!J23="",TOTAL!J23=0),"",TOTAL!J23/TOTAL!$C$6*'Vîrsta 5-7 ani'!$C$6)</f>
        <v/>
      </c>
      <c r="K23" s="246" t="str">
        <f>IF(OR(TOTAL!K23="",TOTAL!K23=0),"",TOTAL!K23/TOTAL!$C$6*'Vîrsta 5-7 ani'!$C$6)</f>
        <v/>
      </c>
      <c r="L23" s="246" t="str">
        <f>IF(OR(TOTAL!L23="",TOTAL!L23=0),"",TOTAL!L23/TOTAL!$C$6*'Vîrsta 5-7 ani'!$C$6)</f>
        <v/>
      </c>
      <c r="M23" s="246" t="str">
        <f>IF(OR(TOTAL!M23="",TOTAL!M23=0),"",TOTAL!M23/TOTAL!$C$6*'Vîrsta 5-7 ani'!$C$6)</f>
        <v/>
      </c>
      <c r="N23" s="246" t="str">
        <f>IF(OR(TOTAL!N23="",TOTAL!N23=0),"",TOTAL!N23/TOTAL!$C$6*'Vîrsta 5-7 ani'!$C$6)</f>
        <v/>
      </c>
      <c r="O23" s="246" t="str">
        <f>IF(OR(TOTAL!O23="",TOTAL!O23=0),"",TOTAL!O23/TOTAL!$C$6*'Vîrsta 5-7 ani'!$C$6)</f>
        <v/>
      </c>
      <c r="P23" s="246" t="str">
        <f>IF(OR(TOTAL!P23="",TOTAL!P23=0),"",TOTAL!P23/TOTAL!$C$6*'Vîrsta 5-7 ani'!$C$6)</f>
        <v/>
      </c>
      <c r="Q23" s="246" t="str">
        <f>IF(OR(TOTAL!Q23="",TOTAL!Q23=0),"",TOTAL!Q23/TOTAL!$C$6*'Vîrsta 5-7 ani'!$C$6)</f>
        <v/>
      </c>
      <c r="R23" s="246" t="str">
        <f>IF(OR(TOTAL!R23="",TOTAL!R23=0),"",TOTAL!R23/TOTAL!$C$6*'Vîrsta 5-7 ani'!$C$6)</f>
        <v/>
      </c>
      <c r="S23" s="246" t="str">
        <f>IF(OR(TOTAL!S23="",TOTAL!S23=0),"",TOTAL!S23/TOTAL!$C$6*'Vîrsta 5-7 ani'!$C$6)</f>
        <v/>
      </c>
      <c r="T23" s="246" t="str">
        <f>IF(OR(TOTAL!T23="",TOTAL!T23=0),"",TOTAL!T23/TOTAL!$C$6*'Vîrsta 5-7 ani'!$C$6)</f>
        <v/>
      </c>
      <c r="U23" s="246" t="str">
        <f>IF(OR(TOTAL!U23="",TOTAL!U23=0),"",TOTAL!U23/TOTAL!$C$6*'Vîrsta 5-7 ani'!$C$6)</f>
        <v/>
      </c>
      <c r="V23" s="246" t="str">
        <f>IF(OR(TOTAL!V23="",TOTAL!V23=0),"",TOTAL!V23/TOTAL!$C$6*'Vîrsta 5-7 ani'!$C$6)</f>
        <v/>
      </c>
      <c r="W23" s="246">
        <f>IF(OR(TOTAL!W23="",TOTAL!W23=0),"",TOTAL!W23/TOTAL!$C$6*'Vîrsta 5-7 ani'!$C$6)</f>
        <v>1.2941176470588238</v>
      </c>
      <c r="X23" s="246" t="str">
        <f>IF(OR(TOTAL!X23="",TOTAL!X23=0),"",TOTAL!X23/TOTAL!$C$6*'Vîrsta 5-7 ani'!$C$6)</f>
        <v/>
      </c>
      <c r="Y23" s="246" t="str">
        <f>IF(OR(TOTAL!Y23="",TOTAL!Y23=0),"",TOTAL!Y23/TOTAL!$C$6*'Vîrsta 5-7 ani'!$C$6)</f>
        <v/>
      </c>
      <c r="Z23" s="11">
        <f t="shared" si="0"/>
        <v>1.2941176470588238</v>
      </c>
      <c r="AA23" s="11">
        <f t="shared" si="2"/>
        <v>2.1786492374727677</v>
      </c>
      <c r="AB23" s="11">
        <f t="shared" si="10"/>
        <v>2.026143790849674</v>
      </c>
      <c r="AC23" s="7">
        <v>7</v>
      </c>
      <c r="AD23" s="97">
        <f t="shared" si="12"/>
        <v>1.6209150326797393E-2</v>
      </c>
      <c r="AE23" s="100">
        <v>8.0000000000000002E-3</v>
      </c>
      <c r="AF23" s="101">
        <f t="shared" si="13"/>
        <v>0</v>
      </c>
      <c r="AG23" s="100"/>
      <c r="AH23" s="101">
        <f t="shared" si="11"/>
        <v>6.0784313725490216E-2</v>
      </c>
      <c r="AI23" s="100">
        <v>0.03</v>
      </c>
      <c r="AJ23" s="97">
        <f t="shared" si="14"/>
        <v>0.24313725490196086</v>
      </c>
      <c r="AK23" s="98">
        <v>0.12</v>
      </c>
      <c r="AL23" s="195"/>
      <c r="AM23" s="136"/>
      <c r="AN23" s="137"/>
      <c r="AO23" s="66"/>
    </row>
    <row r="24" spans="1:41" s="31" customFormat="1" ht="17" x14ac:dyDescent="0.2">
      <c r="A24" s="327"/>
      <c r="B24" s="57" t="s">
        <v>21</v>
      </c>
      <c r="C24" s="246" t="str">
        <f>IF(OR(TOTAL!C24="",TOTAL!C24=0),"",TOTAL!C24/TOTAL!$C$6*'Vîrsta 5-7 ani'!$C$6)</f>
        <v/>
      </c>
      <c r="D24" s="246" t="str">
        <f>IF(OR(TOTAL!D24="",TOTAL!D24=0),"",TOTAL!D24/TOTAL!$C$6*'Vîrsta 5-7 ani'!$C$6)</f>
        <v/>
      </c>
      <c r="E24" s="246">
        <f>IF(OR(TOTAL!E24="",TOTAL!E24=0),"",TOTAL!E24/TOTAL!$C$6*'Vîrsta 5-7 ani'!$C$6)</f>
        <v>1.835294117647059</v>
      </c>
      <c r="F24" s="246" t="str">
        <f>IF(OR(TOTAL!F24="",TOTAL!F24=0),"",TOTAL!F24/TOTAL!$C$6*'Vîrsta 5-7 ani'!$C$6)</f>
        <v/>
      </c>
      <c r="G24" s="246">
        <f>IF(OR(TOTAL!G24="",TOTAL!G24=0),"",TOTAL!G24/TOTAL!$C$6*'Vîrsta 5-7 ani'!$C$6)</f>
        <v>1.0352941176470587</v>
      </c>
      <c r="H24" s="246" t="str">
        <f>IF(OR(TOTAL!H24="",TOTAL!H24=0),"",TOTAL!H24/TOTAL!$C$6*'Vîrsta 5-7 ani'!$C$6)</f>
        <v/>
      </c>
      <c r="I24" s="246" t="str">
        <f>IF(OR(TOTAL!I24="",TOTAL!I24=0),"",TOTAL!I24/TOTAL!$C$6*'Vîrsta 5-7 ani'!$C$6)</f>
        <v/>
      </c>
      <c r="J24" s="246">
        <f>IF(OR(TOTAL!J24="",TOTAL!J24=0),"",TOTAL!J24/TOTAL!$C$6*'Vîrsta 5-7 ani'!$C$6)</f>
        <v>1.2941176470588238</v>
      </c>
      <c r="K24" s="246">
        <f>IF(OR(TOTAL!K24="",TOTAL!K24=0),"",TOTAL!K24/TOTAL!$C$6*'Vîrsta 5-7 ani'!$C$6)</f>
        <v>3.2117647058823531</v>
      </c>
      <c r="L24" s="246">
        <f>IF(OR(TOTAL!L24="",TOTAL!L24=0),"",TOTAL!L24/TOTAL!$C$6*'Vîrsta 5-7 ani'!$C$6)</f>
        <v>1.4470588235294117</v>
      </c>
      <c r="M24" s="246" t="str">
        <f>IF(OR(TOTAL!M24="",TOTAL!M24=0),"",TOTAL!M24/TOTAL!$C$6*'Vîrsta 5-7 ani'!$C$6)</f>
        <v/>
      </c>
      <c r="N24" s="246" t="str">
        <f>IF(OR(TOTAL!N24="",TOTAL!N24=0),"",TOTAL!N24/TOTAL!$C$6*'Vîrsta 5-7 ani'!$C$6)</f>
        <v/>
      </c>
      <c r="O24" s="246">
        <f>IF(OR(TOTAL!O24="",TOTAL!O24=0),"",TOTAL!O24/TOTAL!$C$6*'Vîrsta 5-7 ani'!$C$6)</f>
        <v>13.247058823529413</v>
      </c>
      <c r="P24" s="246" t="str">
        <f>IF(OR(TOTAL!P24="",TOTAL!P24=0),"",TOTAL!P24/TOTAL!$C$6*'Vîrsta 5-7 ani'!$C$6)</f>
        <v/>
      </c>
      <c r="Q24" s="246">
        <f>IF(OR(TOTAL!Q24="",TOTAL!Q24=0),"",TOTAL!Q24/TOTAL!$C$6*'Vîrsta 5-7 ani'!$C$6)</f>
        <v>1.2647058823529411</v>
      </c>
      <c r="R24" s="246" t="str">
        <f>IF(OR(TOTAL!R24="",TOTAL!R24=0),"",TOTAL!R24/TOTAL!$C$6*'Vîrsta 5-7 ani'!$C$6)</f>
        <v/>
      </c>
      <c r="S24" s="246" t="str">
        <f>IF(OR(TOTAL!S24="",TOTAL!S24=0),"",TOTAL!S24/TOTAL!$C$6*'Vîrsta 5-7 ani'!$C$6)</f>
        <v/>
      </c>
      <c r="T24" s="246">
        <f>IF(OR(TOTAL!T24="",TOTAL!T24=0),"",TOTAL!T24/TOTAL!$C$6*'Vîrsta 5-7 ani'!$C$6)</f>
        <v>1.2941176470588238</v>
      </c>
      <c r="U24" s="246">
        <f>IF(OR(TOTAL!U24="",TOTAL!U24=0),"",TOTAL!U24/TOTAL!$C$6*'Vîrsta 5-7 ani'!$C$6)</f>
        <v>3.3647058823529412</v>
      </c>
      <c r="V24" s="246">
        <f>IF(OR(TOTAL!V24="",TOTAL!V24=0),"",TOTAL!V24/TOTAL!$C$6*'Vîrsta 5-7 ani'!$C$6)</f>
        <v>1.1764705882352942</v>
      </c>
      <c r="W24" s="246" t="str">
        <f>IF(OR(TOTAL!W24="",TOTAL!W24=0),"",TOTAL!W24/TOTAL!$C$6*'Vîrsta 5-7 ani'!$C$6)</f>
        <v/>
      </c>
      <c r="X24" s="246" t="str">
        <f>IF(OR(TOTAL!X24="",TOTAL!X24=0),"",TOTAL!X24/TOTAL!$C$6*'Vîrsta 5-7 ani'!$C$6)</f>
        <v/>
      </c>
      <c r="Y24" s="246" t="str">
        <f>IF(OR(TOTAL!Y24="",TOTAL!Y24=0),"",TOTAL!Y24/TOTAL!$C$6*'Vîrsta 5-7 ani'!$C$6)</f>
        <v/>
      </c>
      <c r="Z24" s="11">
        <f t="shared" si="0"/>
        <v>29.170588235294115</v>
      </c>
      <c r="AA24" s="11">
        <f t="shared" si="2"/>
        <v>49.108734402852043</v>
      </c>
      <c r="AB24" s="11">
        <f t="shared" si="10"/>
        <v>39.286987522281635</v>
      </c>
      <c r="AC24" s="7">
        <v>20</v>
      </c>
      <c r="AD24" s="97">
        <f t="shared" si="12"/>
        <v>0.66787878787878785</v>
      </c>
      <c r="AE24" s="100">
        <v>1.7000000000000001E-2</v>
      </c>
      <c r="AF24" s="101">
        <f t="shared" si="13"/>
        <v>0</v>
      </c>
      <c r="AG24" s="100"/>
      <c r="AH24" s="101">
        <f t="shared" si="11"/>
        <v>4.2429946524064164</v>
      </c>
      <c r="AI24" s="100">
        <v>0.108</v>
      </c>
      <c r="AJ24" s="97">
        <f t="shared" si="14"/>
        <v>16.893404634581103</v>
      </c>
      <c r="AK24" s="98">
        <v>0.43</v>
      </c>
      <c r="AL24" s="195"/>
      <c r="AM24" s="136"/>
      <c r="AN24" s="137"/>
      <c r="AO24" s="66"/>
    </row>
    <row r="25" spans="1:41" s="31" customFormat="1" ht="17" x14ac:dyDescent="0.2">
      <c r="A25" s="327"/>
      <c r="B25" s="57" t="s">
        <v>79</v>
      </c>
      <c r="C25" s="246" t="str">
        <f>IF(OR(TOTAL!C25="",TOTAL!C25=0),"",TOTAL!C25/TOTAL!$C$6*'Vîrsta 5-7 ani'!$C$6)</f>
        <v/>
      </c>
      <c r="D25" s="246">
        <f>IF(OR(TOTAL!D25="",TOTAL!D25=0),"",TOTAL!D25/TOTAL!$C$6*'Vîrsta 5-7 ani'!$C$6)</f>
        <v>1.1941176470588235</v>
      </c>
      <c r="E25" s="246" t="str">
        <f>IF(OR(TOTAL!E25="",TOTAL!E25=0),"",TOTAL!E25/TOTAL!$C$6*'Vîrsta 5-7 ani'!$C$6)</f>
        <v/>
      </c>
      <c r="F25" s="246" t="str">
        <f>IF(OR(TOTAL!F25="",TOTAL!F25=0),"",TOTAL!F25/TOTAL!$C$6*'Vîrsta 5-7 ani'!$C$6)</f>
        <v/>
      </c>
      <c r="G25" s="246" t="str">
        <f>IF(OR(TOTAL!G25="",TOTAL!G25=0),"",TOTAL!G25/TOTAL!$C$6*'Vîrsta 5-7 ani'!$C$6)</f>
        <v/>
      </c>
      <c r="H25" s="246" t="str">
        <f>IF(OR(TOTAL!H25="",TOTAL!H25=0),"",TOTAL!H25/TOTAL!$C$6*'Vîrsta 5-7 ani'!$C$6)</f>
        <v/>
      </c>
      <c r="I25" s="246">
        <f>IF(OR(TOTAL!I25="",TOTAL!I25=0),"",TOTAL!I25/TOTAL!$C$6*'Vîrsta 5-7 ani'!$C$6)</f>
        <v>0.29411764705882354</v>
      </c>
      <c r="J25" s="246">
        <f>IF(OR(TOTAL!J25="",TOTAL!J25=0),"",TOTAL!J25/TOTAL!$C$6*'Vîrsta 5-7 ani'!$C$6)</f>
        <v>1.1764705882352942</v>
      </c>
      <c r="K25" s="246">
        <f>IF(OR(TOTAL!K25="",TOTAL!K25=0),"",TOTAL!K25/TOTAL!$C$6*'Vîrsta 5-7 ani'!$C$6)</f>
        <v>0.29411764705882354</v>
      </c>
      <c r="L25" s="246">
        <f>IF(OR(TOTAL!L25="",TOTAL!L25=0),"",TOTAL!L25/TOTAL!$C$6*'Vîrsta 5-7 ani'!$C$6)</f>
        <v>0.23529411764705882</v>
      </c>
      <c r="M25" s="246">
        <f>IF(OR(TOTAL!M25="",TOTAL!M25=0),"",TOTAL!M25/TOTAL!$C$6*'Vîrsta 5-7 ani'!$C$6)</f>
        <v>0.29411764705882354</v>
      </c>
      <c r="N25" s="246">
        <f>IF(OR(TOTAL!N25="",TOTAL!N25=0),"",TOTAL!N25/TOTAL!$C$6*'Vîrsta 5-7 ani'!$C$6)</f>
        <v>0.29411764705882354</v>
      </c>
      <c r="O25" s="246" t="str">
        <f>IF(OR(TOTAL!O25="",TOTAL!O25=0),"",TOTAL!O25/TOTAL!$C$6*'Vîrsta 5-7 ani'!$C$6)</f>
        <v/>
      </c>
      <c r="P25" s="246" t="str">
        <f>IF(OR(TOTAL!P25="",TOTAL!P25=0),"",TOTAL!P25/TOTAL!$C$6*'Vîrsta 5-7 ani'!$C$6)</f>
        <v/>
      </c>
      <c r="Q25" s="246">
        <f>IF(OR(TOTAL!Q25="",TOTAL!Q25=0),"",TOTAL!Q25/TOTAL!$C$6*'Vîrsta 5-7 ani'!$C$6)</f>
        <v>0.29411764705882354</v>
      </c>
      <c r="R25" s="246">
        <f>IF(OR(TOTAL!R25="",TOTAL!R25=0),"",TOTAL!R25/TOTAL!$C$6*'Vîrsta 5-7 ani'!$C$6)</f>
        <v>1.1764705882352942</v>
      </c>
      <c r="S25" s="246">
        <f>IF(OR(TOTAL!S25="",TOTAL!S25=0),"",TOTAL!S25/TOTAL!$C$6*'Vîrsta 5-7 ani'!$C$6)</f>
        <v>1.2941176470588238</v>
      </c>
      <c r="T25" s="246">
        <f>IF(OR(TOTAL!T25="",TOTAL!T25=0),"",TOTAL!T25/TOTAL!$C$6*'Vîrsta 5-7 ani'!$C$6)</f>
        <v>0.29411764705882354</v>
      </c>
      <c r="U25" s="246">
        <f>IF(OR(TOTAL!U25="",TOTAL!U25=0),"",TOTAL!U25/TOTAL!$C$6*'Vîrsta 5-7 ani'!$C$6)</f>
        <v>0.25882352941176467</v>
      </c>
      <c r="V25" s="246">
        <f>IF(OR(TOTAL!V25="",TOTAL!V25=0),"",TOTAL!V25/TOTAL!$C$6*'Vîrsta 5-7 ani'!$C$6)</f>
        <v>0.27058823529411763</v>
      </c>
      <c r="W25" s="246">
        <f>IF(OR(TOTAL!W25="",TOTAL!W25=0),"",TOTAL!W25/TOTAL!$C$6*'Vîrsta 5-7 ani'!$C$6)</f>
        <v>0.29411764705882354</v>
      </c>
      <c r="X25" s="246" t="str">
        <f>IF(OR(TOTAL!X25="",TOTAL!X25=0),"",TOTAL!X25/TOTAL!$C$6*'Vîrsta 5-7 ani'!$C$6)</f>
        <v/>
      </c>
      <c r="Y25" s="246" t="str">
        <f>IF(OR(TOTAL!Y25="",TOTAL!Y25=0),"",TOTAL!Y25/TOTAL!$C$6*'Vîrsta 5-7 ani'!$C$6)</f>
        <v/>
      </c>
      <c r="Z25" s="11">
        <f t="shared" si="0"/>
        <v>7.6647058823529406</v>
      </c>
      <c r="AA25" s="11">
        <f t="shared" si="2"/>
        <v>12.903545256486431</v>
      </c>
      <c r="AB25" s="11">
        <f t="shared" si="10"/>
        <v>12.258367993662111</v>
      </c>
      <c r="AC25" s="7">
        <v>5</v>
      </c>
      <c r="AD25" s="97">
        <f t="shared" si="12"/>
        <v>7.3550207961972661E-2</v>
      </c>
      <c r="AE25" s="100">
        <v>6.0000000000000001E-3</v>
      </c>
      <c r="AF25" s="101">
        <f t="shared" si="13"/>
        <v>0</v>
      </c>
      <c r="AG25" s="100"/>
      <c r="AH25" s="101">
        <f t="shared" si="11"/>
        <v>0.51485145573380864</v>
      </c>
      <c r="AI25" s="100">
        <v>4.2000000000000003E-2</v>
      </c>
      <c r="AJ25" s="97">
        <f t="shared" si="14"/>
        <v>2.2065062388591796</v>
      </c>
      <c r="AK25" s="98">
        <v>0.18</v>
      </c>
      <c r="AL25" s="195"/>
      <c r="AM25" s="136"/>
      <c r="AN25" s="137"/>
      <c r="AO25" s="66"/>
    </row>
    <row r="26" spans="1:41" s="31" customFormat="1" ht="17" x14ac:dyDescent="0.2">
      <c r="A26" s="327"/>
      <c r="B26" s="57" t="s">
        <v>22</v>
      </c>
      <c r="C26" s="246" t="str">
        <f>IF(OR(TOTAL!C26="",TOTAL!C26=0),"",TOTAL!C26/TOTAL!$C$6*'Vîrsta 5-7 ani'!$C$6)</f>
        <v/>
      </c>
      <c r="D26" s="246" t="str">
        <f>IF(OR(TOTAL!D26="",TOTAL!D26=0),"",TOTAL!D26/TOTAL!$C$6*'Vîrsta 5-7 ani'!$C$6)</f>
        <v/>
      </c>
      <c r="E26" s="246" t="str">
        <f>IF(OR(TOTAL!E26="",TOTAL!E26=0),"",TOTAL!E26/TOTAL!$C$6*'Vîrsta 5-7 ani'!$C$6)</f>
        <v/>
      </c>
      <c r="F26" s="246">
        <f>IF(OR(TOTAL!F26="",TOTAL!F26=0),"",TOTAL!F26/TOTAL!$C$6*'Vîrsta 5-7 ani'!$C$6)</f>
        <v>2.3529411764705883</v>
      </c>
      <c r="G26" s="246" t="str">
        <f>IF(OR(TOTAL!G26="",TOTAL!G26=0),"",TOTAL!G26/TOTAL!$C$6*'Vîrsta 5-7 ani'!$C$6)</f>
        <v/>
      </c>
      <c r="H26" s="246" t="str">
        <f>IF(OR(TOTAL!H26="",TOTAL!H26=0),"",TOTAL!H26/TOTAL!$C$6*'Vîrsta 5-7 ani'!$C$6)</f>
        <v/>
      </c>
      <c r="I26" s="246" t="str">
        <f>IF(OR(TOTAL!I26="",TOTAL!I26=0),"",TOTAL!I26/TOTAL!$C$6*'Vîrsta 5-7 ani'!$C$6)</f>
        <v/>
      </c>
      <c r="J26" s="246" t="str">
        <f>IF(OR(TOTAL!J26="",TOTAL!J26=0),"",TOTAL!J26/TOTAL!$C$6*'Vîrsta 5-7 ani'!$C$6)</f>
        <v/>
      </c>
      <c r="K26" s="246" t="str">
        <f>IF(OR(TOTAL!K26="",TOTAL!K26=0),"",TOTAL!K26/TOTAL!$C$6*'Vîrsta 5-7 ani'!$C$6)</f>
        <v/>
      </c>
      <c r="L26" s="246" t="str">
        <f>IF(OR(TOTAL!L26="",TOTAL!L26=0),"",TOTAL!L26/TOTAL!$C$6*'Vîrsta 5-7 ani'!$C$6)</f>
        <v/>
      </c>
      <c r="M26" s="246" t="str">
        <f>IF(OR(TOTAL!M26="",TOTAL!M26=0),"",TOTAL!M26/TOTAL!$C$6*'Vîrsta 5-7 ani'!$C$6)</f>
        <v/>
      </c>
      <c r="N26" s="246">
        <f>IF(OR(TOTAL!N26="",TOTAL!N26=0),"",TOTAL!N26/TOTAL!$C$6*'Vîrsta 5-7 ani'!$C$6)</f>
        <v>1.4705882352941175</v>
      </c>
      <c r="O26" s="246" t="str">
        <f>IF(OR(TOTAL!O26="",TOTAL!O26=0),"",TOTAL!O26/TOTAL!$C$6*'Vîrsta 5-7 ani'!$C$6)</f>
        <v/>
      </c>
      <c r="P26" s="246">
        <f>IF(OR(TOTAL!P26="",TOTAL!P26=0),"",TOTAL!P26/TOTAL!$C$6*'Vîrsta 5-7 ani'!$C$6)</f>
        <v>2.3529411764705883</v>
      </c>
      <c r="Q26" s="246" t="str">
        <f>IF(OR(TOTAL!Q26="",TOTAL!Q26=0),"",TOTAL!Q26/TOTAL!$C$6*'Vîrsta 5-7 ani'!$C$6)</f>
        <v/>
      </c>
      <c r="R26" s="246" t="str">
        <f>IF(OR(TOTAL!R26="",TOTAL!R26=0),"",TOTAL!R26/TOTAL!$C$6*'Vîrsta 5-7 ani'!$C$6)</f>
        <v/>
      </c>
      <c r="S26" s="246" t="str">
        <f>IF(OR(TOTAL!S26="",TOTAL!S26=0),"",TOTAL!S26/TOTAL!$C$6*'Vîrsta 5-7 ani'!$C$6)</f>
        <v/>
      </c>
      <c r="T26" s="246" t="str">
        <f>IF(OR(TOTAL!T26="",TOTAL!T26=0),"",TOTAL!T26/TOTAL!$C$6*'Vîrsta 5-7 ani'!$C$6)</f>
        <v/>
      </c>
      <c r="U26" s="246" t="str">
        <f>IF(OR(TOTAL!U26="",TOTAL!U26=0),"",TOTAL!U26/TOTAL!$C$6*'Vîrsta 5-7 ani'!$C$6)</f>
        <v/>
      </c>
      <c r="V26" s="246" t="str">
        <f>IF(OR(TOTAL!V26="",TOTAL!V26=0),"",TOTAL!V26/TOTAL!$C$6*'Vîrsta 5-7 ani'!$C$6)</f>
        <v/>
      </c>
      <c r="W26" s="246" t="str">
        <f>IF(OR(TOTAL!W26="",TOTAL!W26=0),"",TOTAL!W26/TOTAL!$C$6*'Vîrsta 5-7 ani'!$C$6)</f>
        <v/>
      </c>
      <c r="X26" s="246" t="str">
        <f>IF(OR(TOTAL!X26="",TOTAL!X26=0),"",TOTAL!X26/TOTAL!$C$6*'Vîrsta 5-7 ani'!$C$6)</f>
        <v/>
      </c>
      <c r="Y26" s="246" t="str">
        <f>IF(OR(TOTAL!Y26="",TOTAL!Y26=0),"",TOTAL!Y26/TOTAL!$C$6*'Vîrsta 5-7 ani'!$C$6)</f>
        <v/>
      </c>
      <c r="Z26" s="11">
        <f t="shared" si="0"/>
        <v>6.1764705882352935</v>
      </c>
      <c r="AA26" s="11">
        <f t="shared" si="2"/>
        <v>10.398098633392749</v>
      </c>
      <c r="AB26" s="11">
        <f t="shared" si="10"/>
        <v>7.4866310160427787</v>
      </c>
      <c r="AC26" s="7">
        <v>28</v>
      </c>
      <c r="AD26" s="97">
        <f t="shared" si="12"/>
        <v>0.14973262032085558</v>
      </c>
      <c r="AE26" s="100">
        <v>0.02</v>
      </c>
      <c r="AF26" s="101">
        <f t="shared" si="13"/>
        <v>0</v>
      </c>
      <c r="AG26" s="100"/>
      <c r="AH26" s="101">
        <f t="shared" si="11"/>
        <v>0.4491978609625667</v>
      </c>
      <c r="AI26" s="100">
        <v>0.06</v>
      </c>
      <c r="AJ26" s="97">
        <f t="shared" si="14"/>
        <v>2.545454545454545</v>
      </c>
      <c r="AK26" s="98">
        <v>0.34</v>
      </c>
      <c r="AL26" s="195"/>
      <c r="AM26" s="136"/>
      <c r="AN26" s="137"/>
      <c r="AO26" s="66"/>
    </row>
    <row r="27" spans="1:41" s="31" customFormat="1" ht="17" x14ac:dyDescent="0.2">
      <c r="A27" s="327"/>
      <c r="B27" s="57" t="s">
        <v>23</v>
      </c>
      <c r="C27" s="246" t="str">
        <f>IF(OR(TOTAL!C27="",TOTAL!C27=0),"",TOTAL!C27/TOTAL!$C$6*'Vîrsta 5-7 ani'!$C$6)</f>
        <v/>
      </c>
      <c r="D27" s="246" t="str">
        <f>IF(OR(TOTAL!D27="",TOTAL!D27=0),"",TOTAL!D27/TOTAL!$C$6*'Vîrsta 5-7 ani'!$C$6)</f>
        <v/>
      </c>
      <c r="E27" s="246" t="str">
        <f>IF(OR(TOTAL!E27="",TOTAL!E27=0),"",TOTAL!E27/TOTAL!$C$6*'Vîrsta 5-7 ani'!$C$6)</f>
        <v/>
      </c>
      <c r="F27" s="246" t="str">
        <f>IF(OR(TOTAL!F27="",TOTAL!F27=0),"",TOTAL!F27/TOTAL!$C$6*'Vîrsta 5-7 ani'!$C$6)</f>
        <v/>
      </c>
      <c r="G27" s="246" t="str">
        <f>IF(OR(TOTAL!G27="",TOTAL!G27=0),"",TOTAL!G27/TOTAL!$C$6*'Vîrsta 5-7 ani'!$C$6)</f>
        <v/>
      </c>
      <c r="H27" s="246" t="str">
        <f>IF(OR(TOTAL!H27="",TOTAL!H27=0),"",TOTAL!H27/TOTAL!$C$6*'Vîrsta 5-7 ani'!$C$6)</f>
        <v/>
      </c>
      <c r="I27" s="246" t="str">
        <f>IF(OR(TOTAL!I27="",TOTAL!I27=0),"",TOTAL!I27/TOTAL!$C$6*'Vîrsta 5-7 ani'!$C$6)</f>
        <v/>
      </c>
      <c r="J27" s="246" t="str">
        <f>IF(OR(TOTAL!J27="",TOTAL!J27=0),"",TOTAL!J27/TOTAL!$C$6*'Vîrsta 5-7 ani'!$C$6)</f>
        <v/>
      </c>
      <c r="K27" s="246" t="str">
        <f>IF(OR(TOTAL!K27="",TOTAL!K27=0),"",TOTAL!K27/TOTAL!$C$6*'Vîrsta 5-7 ani'!$C$6)</f>
        <v/>
      </c>
      <c r="L27" s="246" t="str">
        <f>IF(OR(TOTAL!L27="",TOTAL!L27=0),"",TOTAL!L27/TOTAL!$C$6*'Vîrsta 5-7 ani'!$C$6)</f>
        <v/>
      </c>
      <c r="M27" s="246" t="str">
        <f>IF(OR(TOTAL!M27="",TOTAL!M27=0),"",TOTAL!M27/TOTAL!$C$6*'Vîrsta 5-7 ani'!$C$6)</f>
        <v/>
      </c>
      <c r="N27" s="246" t="str">
        <f>IF(OR(TOTAL!N27="",TOTAL!N27=0),"",TOTAL!N27/TOTAL!$C$6*'Vîrsta 5-7 ani'!$C$6)</f>
        <v/>
      </c>
      <c r="O27" s="246">
        <f>IF(OR(TOTAL!O27="",TOTAL!O27=0),"",TOTAL!O27/TOTAL!$C$6*'Vîrsta 5-7 ani'!$C$6)</f>
        <v>2.5882352941176476</v>
      </c>
      <c r="P27" s="246" t="str">
        <f>IF(OR(TOTAL!P27="",TOTAL!P27=0),"",TOTAL!P27/TOTAL!$C$6*'Vîrsta 5-7 ani'!$C$6)</f>
        <v/>
      </c>
      <c r="Q27" s="246" t="str">
        <f>IF(OR(TOTAL!Q27="",TOTAL!Q27=0),"",TOTAL!Q27/TOTAL!$C$6*'Vîrsta 5-7 ani'!$C$6)</f>
        <v/>
      </c>
      <c r="R27" s="246" t="str">
        <f>IF(OR(TOTAL!R27="",TOTAL!R27=0),"",TOTAL!R27/TOTAL!$C$6*'Vîrsta 5-7 ani'!$C$6)</f>
        <v/>
      </c>
      <c r="S27" s="246" t="str">
        <f>IF(OR(TOTAL!S27="",TOTAL!S27=0),"",TOTAL!S27/TOTAL!$C$6*'Vîrsta 5-7 ani'!$C$6)</f>
        <v/>
      </c>
      <c r="T27" s="246" t="str">
        <f>IF(OR(TOTAL!T27="",TOTAL!T27=0),"",TOTAL!T27/TOTAL!$C$6*'Vîrsta 5-7 ani'!$C$6)</f>
        <v/>
      </c>
      <c r="U27" s="246" t="str">
        <f>IF(OR(TOTAL!U27="",TOTAL!U27=0),"",TOTAL!U27/TOTAL!$C$6*'Vîrsta 5-7 ani'!$C$6)</f>
        <v/>
      </c>
      <c r="V27" s="246" t="str">
        <f>IF(OR(TOTAL!V27="",TOTAL!V27=0),"",TOTAL!V27/TOTAL!$C$6*'Vîrsta 5-7 ani'!$C$6)</f>
        <v/>
      </c>
      <c r="W27" s="246" t="str">
        <f>IF(OR(TOTAL!W27="",TOTAL!W27=0),"",TOTAL!W27/TOTAL!$C$6*'Vîrsta 5-7 ani'!$C$6)</f>
        <v/>
      </c>
      <c r="X27" s="246" t="str">
        <f>IF(OR(TOTAL!X27="",TOTAL!X27=0),"",TOTAL!X27/TOTAL!$C$6*'Vîrsta 5-7 ani'!$C$6)</f>
        <v/>
      </c>
      <c r="Y27" s="246" t="str">
        <f>IF(OR(TOTAL!Y27="",TOTAL!Y27=0),"",TOTAL!Y27/TOTAL!$C$6*'Vîrsta 5-7 ani'!$C$6)</f>
        <v/>
      </c>
      <c r="Z27" s="11">
        <f t="shared" si="0"/>
        <v>2.5882352941176476</v>
      </c>
      <c r="AA27" s="11">
        <f t="shared" si="2"/>
        <v>4.3572984749455355</v>
      </c>
      <c r="AB27" s="11">
        <f t="shared" si="10"/>
        <v>3.4858387799564285</v>
      </c>
      <c r="AC27" s="7">
        <v>20</v>
      </c>
      <c r="AD27" s="97">
        <f t="shared" si="12"/>
        <v>6.9716775599128575E-2</v>
      </c>
      <c r="AE27" s="100">
        <v>0.02</v>
      </c>
      <c r="AF27" s="101">
        <f t="shared" si="13"/>
        <v>3.4858387799564287E-3</v>
      </c>
      <c r="AG27" s="100">
        <v>1E-3</v>
      </c>
      <c r="AH27" s="101">
        <f t="shared" si="11"/>
        <v>1.7429193899782143</v>
      </c>
      <c r="AI27" s="100">
        <v>0.5</v>
      </c>
      <c r="AJ27" s="97">
        <f t="shared" si="14"/>
        <v>0.87145969498910714</v>
      </c>
      <c r="AK27" s="98">
        <v>0.25</v>
      </c>
      <c r="AL27" s="195"/>
      <c r="AM27" s="136"/>
      <c r="AN27" s="137"/>
      <c r="AO27" s="66"/>
    </row>
    <row r="28" spans="1:41" s="31" customFormat="1" ht="17" x14ac:dyDescent="0.2">
      <c r="A28" s="327"/>
      <c r="B28" s="57" t="s">
        <v>24</v>
      </c>
      <c r="C28" s="246" t="str">
        <f>IF(OR(TOTAL!C28="",TOTAL!C28=0),"",TOTAL!C28/TOTAL!$C$6*'Vîrsta 5-7 ani'!$C$6)</f>
        <v/>
      </c>
      <c r="D28" s="246">
        <f>IF(OR(TOTAL!D28="",TOTAL!D28=0),"",TOTAL!D28/TOTAL!$C$6*'Vîrsta 5-7 ani'!$C$6)</f>
        <v>0.44705882352941179</v>
      </c>
      <c r="E28" s="246">
        <f>IF(OR(TOTAL!E28="",TOTAL!E28=0),"",TOTAL!E28/TOTAL!$C$6*'Vîrsta 5-7 ani'!$C$6)</f>
        <v>0.30588235294117649</v>
      </c>
      <c r="F28" s="246">
        <f>IF(OR(TOTAL!F28="",TOTAL!F28=0),"",TOTAL!F28/TOTAL!$C$6*'Vîrsta 5-7 ani'!$C$6)</f>
        <v>0.90588235294117647</v>
      </c>
      <c r="G28" s="246" t="str">
        <f>IF(OR(TOTAL!G28="",TOTAL!G28=0),"",TOTAL!G28/TOTAL!$C$6*'Vîrsta 5-7 ani'!$C$6)</f>
        <v/>
      </c>
      <c r="H28" s="246" t="str">
        <f>IF(OR(TOTAL!H28="",TOTAL!H28=0),"",TOTAL!H28/TOTAL!$C$6*'Vîrsta 5-7 ani'!$C$6)</f>
        <v/>
      </c>
      <c r="I28" s="246">
        <f>IF(OR(TOTAL!I28="",TOTAL!I28=0),"",TOTAL!I28/TOTAL!$C$6*'Vîrsta 5-7 ani'!$C$6)</f>
        <v>1.1176470588235294</v>
      </c>
      <c r="J28" s="246">
        <f>IF(OR(TOTAL!J28="",TOTAL!J28=0),"",TOTAL!J28/TOTAL!$C$6*'Vîrsta 5-7 ani'!$C$6)</f>
        <v>0.25882352941176467</v>
      </c>
      <c r="K28" s="246">
        <f>IF(OR(TOTAL!K28="",TOTAL!K28=0),"",TOTAL!K28/TOTAL!$C$6*'Vîrsta 5-7 ani'!$C$6)</f>
        <v>1.1117647058823528</v>
      </c>
      <c r="L28" s="246">
        <f>IF(OR(TOTAL!L28="",TOTAL!L28=0),"",TOTAL!L28/TOTAL!$C$6*'Vîrsta 5-7 ani'!$C$6)</f>
        <v>0.23529411764705882</v>
      </c>
      <c r="M28" s="246">
        <f>IF(OR(TOTAL!M28="",TOTAL!M28=0),"",TOTAL!M28/TOTAL!$C$6*'Vîrsta 5-7 ani'!$C$6)</f>
        <v>0.29411764705882354</v>
      </c>
      <c r="N28" s="246">
        <f>IF(OR(TOTAL!N28="",TOTAL!N28=0),"",TOTAL!N28/TOTAL!$C$6*'Vîrsta 5-7 ani'!$C$6)</f>
        <v>0.41176470588235292</v>
      </c>
      <c r="O28" s="246">
        <f>IF(OR(TOTAL!O28="",TOTAL!O28=0),"",TOTAL!O28/TOTAL!$C$6*'Vîrsta 5-7 ani'!$C$6)</f>
        <v>0.52941176470588236</v>
      </c>
      <c r="P28" s="246">
        <f>IF(OR(TOTAL!P28="",TOTAL!P28=0),"",TOTAL!P28/TOTAL!$C$6*'Vîrsta 5-7 ani'!$C$6)</f>
        <v>0.37058823529411766</v>
      </c>
      <c r="Q28" s="246" t="str">
        <f>IF(OR(TOTAL!Q28="",TOTAL!Q28=0),"",TOTAL!Q28/TOTAL!$C$6*'Vîrsta 5-7 ani'!$C$6)</f>
        <v/>
      </c>
      <c r="R28" s="246">
        <f>IF(OR(TOTAL!R28="",TOTAL!R28=0),"",TOTAL!R28/TOTAL!$C$6*'Vîrsta 5-7 ani'!$C$6)</f>
        <v>0.58823529411764708</v>
      </c>
      <c r="S28" s="246">
        <f>IF(OR(TOTAL!S28="",TOTAL!S28=0),"",TOTAL!S28/TOTAL!$C$6*'Vîrsta 5-7 ani'!$C$6)</f>
        <v>0.3529411764705882</v>
      </c>
      <c r="T28" s="246">
        <f>IF(OR(TOTAL!T28="",TOTAL!T28=0),"",TOTAL!T28/TOTAL!$C$6*'Vîrsta 5-7 ani'!$C$6)</f>
        <v>0.25882352941176467</v>
      </c>
      <c r="U28" s="246">
        <f>IF(OR(TOTAL!U28="",TOTAL!U28=0),"",TOTAL!U28/TOTAL!$C$6*'Vîrsta 5-7 ani'!$C$6)</f>
        <v>0.29411764705882354</v>
      </c>
      <c r="V28" s="246">
        <f>IF(OR(TOTAL!V28="",TOTAL!V28=0),"",TOTAL!V28/TOTAL!$C$6*'Vîrsta 5-7 ani'!$C$6)</f>
        <v>0.27058823529411763</v>
      </c>
      <c r="W28" s="246">
        <f>IF(OR(TOTAL!W28="",TOTAL!W28=0),"",TOTAL!W28/TOTAL!$C$6*'Vîrsta 5-7 ani'!$C$6)</f>
        <v>0.29411764705882354</v>
      </c>
      <c r="X28" s="246">
        <f>IF(OR(TOTAL!X28="",TOTAL!X28=0),"",TOTAL!X28/TOTAL!$C$6*'Vîrsta 5-7 ani'!$C$6)</f>
        <v>0.29411764705882354</v>
      </c>
      <c r="Y28" s="246" t="str">
        <f>IF(OR(TOTAL!Y28="",TOTAL!Y28=0),"",TOTAL!Y28/TOTAL!$C$6*'Vîrsta 5-7 ani'!$C$6)</f>
        <v/>
      </c>
      <c r="Z28" s="11">
        <f t="shared" si="0"/>
        <v>8.3411764705882359</v>
      </c>
      <c r="AA28" s="11">
        <f t="shared" si="2"/>
        <v>14.042384630619926</v>
      </c>
      <c r="AB28" s="11">
        <f t="shared" si="10"/>
        <v>10.531788472964944</v>
      </c>
      <c r="AC28" s="7">
        <v>25</v>
      </c>
      <c r="AD28" s="97">
        <f t="shared" si="12"/>
        <v>0.10531788472964944</v>
      </c>
      <c r="AE28" s="100">
        <v>0.01</v>
      </c>
      <c r="AF28" s="101">
        <f t="shared" si="13"/>
        <v>0</v>
      </c>
      <c r="AG28" s="100"/>
      <c r="AH28" s="101">
        <f t="shared" si="11"/>
        <v>0.63190730837789666</v>
      </c>
      <c r="AI28" s="100">
        <v>0.06</v>
      </c>
      <c r="AJ28" s="97">
        <f t="shared" si="14"/>
        <v>3.1595365418894832</v>
      </c>
      <c r="AK28" s="98">
        <v>0.3</v>
      </c>
      <c r="AL28" s="195"/>
      <c r="AM28" s="136"/>
      <c r="AN28" s="137"/>
      <c r="AO28" s="66"/>
    </row>
    <row r="29" spans="1:41" s="31" customFormat="1" ht="17" x14ac:dyDescent="0.2">
      <c r="A29" s="327"/>
      <c r="B29" s="57" t="s">
        <v>85</v>
      </c>
      <c r="C29" s="246" t="str">
        <f>IF(OR(TOTAL!C29="",TOTAL!C29=0),"",TOTAL!C29/TOTAL!$C$6*'Vîrsta 5-7 ani'!$C$6)</f>
        <v/>
      </c>
      <c r="D29" s="246" t="str">
        <f>IF(OR(TOTAL!D29="",TOTAL!D29=0),"",TOTAL!D29/TOTAL!$C$6*'Vîrsta 5-7 ani'!$C$6)</f>
        <v/>
      </c>
      <c r="E29" s="246" t="str">
        <f>IF(OR(TOTAL!E29="",TOTAL!E29=0),"",TOTAL!E29/TOTAL!$C$6*'Vîrsta 5-7 ani'!$C$6)</f>
        <v/>
      </c>
      <c r="F29" s="246" t="str">
        <f>IF(OR(TOTAL!F29="",TOTAL!F29=0),"",TOTAL!F29/TOTAL!$C$6*'Vîrsta 5-7 ani'!$C$6)</f>
        <v/>
      </c>
      <c r="G29" s="246" t="str">
        <f>IF(OR(TOTAL!G29="",TOTAL!G29=0),"",TOTAL!G29/TOTAL!$C$6*'Vîrsta 5-7 ani'!$C$6)</f>
        <v/>
      </c>
      <c r="H29" s="246" t="str">
        <f>IF(OR(TOTAL!H29="",TOTAL!H29=0),"",TOTAL!H29/TOTAL!$C$6*'Vîrsta 5-7 ani'!$C$6)</f>
        <v/>
      </c>
      <c r="I29" s="246" t="str">
        <f>IF(OR(TOTAL!I29="",TOTAL!I29=0),"",TOTAL!I29/TOTAL!$C$6*'Vîrsta 5-7 ani'!$C$6)</f>
        <v/>
      </c>
      <c r="J29" s="246" t="str">
        <f>IF(OR(TOTAL!J29="",TOTAL!J29=0),"",TOTAL!J29/TOTAL!$C$6*'Vîrsta 5-7 ani'!$C$6)</f>
        <v/>
      </c>
      <c r="K29" s="246" t="str">
        <f>IF(OR(TOTAL!K29="",TOTAL!K29=0),"",TOTAL!K29/TOTAL!$C$6*'Vîrsta 5-7 ani'!$C$6)</f>
        <v/>
      </c>
      <c r="L29" s="246" t="str">
        <f>IF(OR(TOTAL!L29="",TOTAL!L29=0),"",TOTAL!L29/TOTAL!$C$6*'Vîrsta 5-7 ani'!$C$6)</f>
        <v/>
      </c>
      <c r="M29" s="246" t="str">
        <f>IF(OR(TOTAL!M29="",TOTAL!M29=0),"",TOTAL!M29/TOTAL!$C$6*'Vîrsta 5-7 ani'!$C$6)</f>
        <v/>
      </c>
      <c r="N29" s="246" t="str">
        <f>IF(OR(TOTAL!N29="",TOTAL!N29=0),"",TOTAL!N29/TOTAL!$C$6*'Vîrsta 5-7 ani'!$C$6)</f>
        <v/>
      </c>
      <c r="O29" s="246" t="str">
        <f>IF(OR(TOTAL!O29="",TOTAL!O29=0),"",TOTAL!O29/TOTAL!$C$6*'Vîrsta 5-7 ani'!$C$6)</f>
        <v/>
      </c>
      <c r="P29" s="246" t="str">
        <f>IF(OR(TOTAL!P29="",TOTAL!P29=0),"",TOTAL!P29/TOTAL!$C$6*'Vîrsta 5-7 ani'!$C$6)</f>
        <v/>
      </c>
      <c r="Q29" s="246" t="str">
        <f>IF(OR(TOTAL!Q29="",TOTAL!Q29=0),"",TOTAL!Q29/TOTAL!$C$6*'Vîrsta 5-7 ani'!$C$6)</f>
        <v/>
      </c>
      <c r="R29" s="246" t="str">
        <f>IF(OR(TOTAL!R29="",TOTAL!R29=0),"",TOTAL!R29/TOTAL!$C$6*'Vîrsta 5-7 ani'!$C$6)</f>
        <v/>
      </c>
      <c r="S29" s="246" t="str">
        <f>IF(OR(TOTAL!S29="",TOTAL!S29=0),"",TOTAL!S29/TOTAL!$C$6*'Vîrsta 5-7 ani'!$C$6)</f>
        <v/>
      </c>
      <c r="T29" s="246" t="str">
        <f>IF(OR(TOTAL!T29="",TOTAL!T29=0),"",TOTAL!T29/TOTAL!$C$6*'Vîrsta 5-7 ani'!$C$6)</f>
        <v/>
      </c>
      <c r="U29" s="246" t="str">
        <f>IF(OR(TOTAL!U29="",TOTAL!U29=0),"",TOTAL!U29/TOTAL!$C$6*'Vîrsta 5-7 ani'!$C$6)</f>
        <v/>
      </c>
      <c r="V29" s="246" t="str">
        <f>IF(OR(TOTAL!V29="",TOTAL!V29=0),"",TOTAL!V29/TOTAL!$C$6*'Vîrsta 5-7 ani'!$C$6)</f>
        <v/>
      </c>
      <c r="W29" s="246" t="str">
        <f>IF(OR(TOTAL!W29="",TOTAL!W29=0),"",TOTAL!W29/TOTAL!$C$6*'Vîrsta 5-7 ani'!$C$6)</f>
        <v/>
      </c>
      <c r="X29" s="246" t="str">
        <f>IF(OR(TOTAL!X29="",TOTAL!X29=0),"",TOTAL!X29/TOTAL!$C$6*'Vîrsta 5-7 ani'!$C$6)</f>
        <v/>
      </c>
      <c r="Y29" s="246" t="str">
        <f>IF(OR(TOTAL!Y29="",TOTAL!Y29=0),"",TOTAL!Y29/TOTAL!$C$6*'Vîrsta 5-7 ani'!$C$6)</f>
        <v/>
      </c>
      <c r="Z29" s="11">
        <f t="shared" si="0"/>
        <v>0</v>
      </c>
      <c r="AA29" s="11">
        <f t="shared" si="2"/>
        <v>0</v>
      </c>
      <c r="AB29" s="11" t="str">
        <f t="shared" si="10"/>
        <v/>
      </c>
      <c r="AC29" s="7">
        <v>10</v>
      </c>
      <c r="AD29" s="97" t="str">
        <f t="shared" si="12"/>
        <v/>
      </c>
      <c r="AE29" s="100">
        <v>6.0000000000000001E-3</v>
      </c>
      <c r="AF29" s="101" t="str">
        <f t="shared" si="13"/>
        <v/>
      </c>
      <c r="AG29" s="100">
        <v>1E-3</v>
      </c>
      <c r="AH29" s="101" t="str">
        <f t="shared" si="11"/>
        <v/>
      </c>
      <c r="AI29" s="100">
        <v>0.05</v>
      </c>
      <c r="AJ29" s="97" t="str">
        <f t="shared" si="14"/>
        <v/>
      </c>
      <c r="AK29" s="98">
        <v>0.24</v>
      </c>
      <c r="AL29" s="195"/>
      <c r="AM29" s="136"/>
      <c r="AN29" s="137"/>
      <c r="AO29" s="66"/>
    </row>
    <row r="30" spans="1:41" s="31" customFormat="1" ht="17" x14ac:dyDescent="0.2">
      <c r="A30" s="327"/>
      <c r="B30" s="60" t="s">
        <v>83</v>
      </c>
      <c r="C30" s="246" t="str">
        <f>IF(OR(TOTAL!C30="",TOTAL!C30=0),"",TOTAL!C30/TOTAL!$C$6*'Vîrsta 5-7 ani'!$C$6)</f>
        <v/>
      </c>
      <c r="D30" s="246" t="str">
        <f>IF(OR(TOTAL!D30="",TOTAL!D30=0),"",TOTAL!D30/TOTAL!$C$6*'Vîrsta 5-7 ani'!$C$6)</f>
        <v/>
      </c>
      <c r="E30" s="246" t="str">
        <f>IF(OR(TOTAL!E30="",TOTAL!E30=0),"",TOTAL!E30/TOTAL!$C$6*'Vîrsta 5-7 ani'!$C$6)</f>
        <v/>
      </c>
      <c r="F30" s="246" t="str">
        <f>IF(OR(TOTAL!F30="",TOTAL!F30=0),"",TOTAL!F30/TOTAL!$C$6*'Vîrsta 5-7 ani'!$C$6)</f>
        <v/>
      </c>
      <c r="G30" s="246" t="str">
        <f>IF(OR(TOTAL!G30="",TOTAL!G30=0),"",TOTAL!G30/TOTAL!$C$6*'Vîrsta 5-7 ani'!$C$6)</f>
        <v/>
      </c>
      <c r="H30" s="246" t="str">
        <f>IF(OR(TOTAL!H30="",TOTAL!H30=0),"",TOTAL!H30/TOTAL!$C$6*'Vîrsta 5-7 ani'!$C$6)</f>
        <v/>
      </c>
      <c r="I30" s="246" t="str">
        <f>IF(OR(TOTAL!I30="",TOTAL!I30=0),"",TOTAL!I30/TOTAL!$C$6*'Vîrsta 5-7 ani'!$C$6)</f>
        <v/>
      </c>
      <c r="J30" s="246" t="str">
        <f>IF(OR(TOTAL!J30="",TOTAL!J30=0),"",TOTAL!J30/TOTAL!$C$6*'Vîrsta 5-7 ani'!$C$6)</f>
        <v/>
      </c>
      <c r="K30" s="246" t="str">
        <f>IF(OR(TOTAL!K30="",TOTAL!K30=0),"",TOTAL!K30/TOTAL!$C$6*'Vîrsta 5-7 ani'!$C$6)</f>
        <v/>
      </c>
      <c r="L30" s="246" t="str">
        <f>IF(OR(TOTAL!L30="",TOTAL!L30=0),"",TOTAL!L30/TOTAL!$C$6*'Vîrsta 5-7 ani'!$C$6)</f>
        <v/>
      </c>
      <c r="M30" s="246" t="str">
        <f>IF(OR(TOTAL!M30="",TOTAL!M30=0),"",TOTAL!M30/TOTAL!$C$6*'Vîrsta 5-7 ani'!$C$6)</f>
        <v/>
      </c>
      <c r="N30" s="246" t="str">
        <f>IF(OR(TOTAL!N30="",TOTAL!N30=0),"",TOTAL!N30/TOTAL!$C$6*'Vîrsta 5-7 ani'!$C$6)</f>
        <v/>
      </c>
      <c r="O30" s="246" t="str">
        <f>IF(OR(TOTAL!O30="",TOTAL!O30=0),"",TOTAL!O30/TOTAL!$C$6*'Vîrsta 5-7 ani'!$C$6)</f>
        <v/>
      </c>
      <c r="P30" s="246" t="str">
        <f>IF(OR(TOTAL!P30="",TOTAL!P30=0),"",TOTAL!P30/TOTAL!$C$6*'Vîrsta 5-7 ani'!$C$6)</f>
        <v/>
      </c>
      <c r="Q30" s="246" t="str">
        <f>IF(OR(TOTAL!Q30="",TOTAL!Q30=0),"",TOTAL!Q30/TOTAL!$C$6*'Vîrsta 5-7 ani'!$C$6)</f>
        <v/>
      </c>
      <c r="R30" s="246" t="str">
        <f>IF(OR(TOTAL!R30="",TOTAL!R30=0),"",TOTAL!R30/TOTAL!$C$6*'Vîrsta 5-7 ani'!$C$6)</f>
        <v/>
      </c>
      <c r="S30" s="246" t="str">
        <f>IF(OR(TOTAL!S30="",TOTAL!S30=0),"",TOTAL!S30/TOTAL!$C$6*'Vîrsta 5-7 ani'!$C$6)</f>
        <v/>
      </c>
      <c r="T30" s="246" t="str">
        <f>IF(OR(TOTAL!T30="",TOTAL!T30=0),"",TOTAL!T30/TOTAL!$C$6*'Vîrsta 5-7 ani'!$C$6)</f>
        <v/>
      </c>
      <c r="U30" s="246" t="str">
        <f>IF(OR(TOTAL!U30="",TOTAL!U30=0),"",TOTAL!U30/TOTAL!$C$6*'Vîrsta 5-7 ani'!$C$6)</f>
        <v/>
      </c>
      <c r="V30" s="246" t="str">
        <f>IF(OR(TOTAL!V30="",TOTAL!V30=0),"",TOTAL!V30/TOTAL!$C$6*'Vîrsta 5-7 ani'!$C$6)</f>
        <v/>
      </c>
      <c r="W30" s="246" t="str">
        <f>IF(OR(TOTAL!W30="",TOTAL!W30=0),"",TOTAL!W30/TOTAL!$C$6*'Vîrsta 5-7 ani'!$C$6)</f>
        <v/>
      </c>
      <c r="X30" s="246" t="str">
        <f>IF(OR(TOTAL!X30="",TOTAL!X30=0),"",TOTAL!X30/TOTAL!$C$6*'Vîrsta 5-7 ani'!$C$6)</f>
        <v/>
      </c>
      <c r="Y30" s="246" t="str">
        <f>IF(OR(TOTAL!Y30="",TOTAL!Y30=0),"",TOTAL!Y30/TOTAL!$C$6*'Vîrsta 5-7 ani'!$C$6)</f>
        <v/>
      </c>
      <c r="Z30" s="11">
        <f t="shared" si="0"/>
        <v>0</v>
      </c>
      <c r="AA30" s="11">
        <f t="shared" si="2"/>
        <v>0</v>
      </c>
      <c r="AB30" s="11" t="str">
        <f t="shared" si="10"/>
        <v/>
      </c>
      <c r="AC30" s="7">
        <v>20</v>
      </c>
      <c r="AD30" s="97" t="str">
        <f t="shared" si="12"/>
        <v/>
      </c>
      <c r="AE30" s="98">
        <v>1.2E-2</v>
      </c>
      <c r="AF30" s="97" t="str">
        <f t="shared" si="13"/>
        <v/>
      </c>
      <c r="AG30" s="98">
        <v>3.0000000000000001E-3</v>
      </c>
      <c r="AH30" s="97" t="str">
        <f t="shared" si="11"/>
        <v/>
      </c>
      <c r="AI30" s="98">
        <v>3.3000000000000002E-2</v>
      </c>
      <c r="AJ30" s="97" t="str">
        <f t="shared" si="14"/>
        <v/>
      </c>
      <c r="AK30" s="98">
        <v>0.17</v>
      </c>
      <c r="AL30" s="195"/>
      <c r="AM30" s="136"/>
      <c r="AN30" s="137"/>
      <c r="AO30" s="66"/>
    </row>
    <row r="31" spans="1:41" s="31" customFormat="1" ht="17" x14ac:dyDescent="0.2">
      <c r="A31" s="327"/>
      <c r="B31" s="60" t="s">
        <v>87</v>
      </c>
      <c r="C31" s="246" t="str">
        <f>IF(OR(TOTAL!C31="",TOTAL!C31=0),"",TOTAL!C31/TOTAL!$C$6*'Vîrsta 5-7 ani'!$C$6)</f>
        <v/>
      </c>
      <c r="D31" s="246" t="str">
        <f>IF(OR(TOTAL!D31="",TOTAL!D31=0),"",TOTAL!D31/TOTAL!$C$6*'Vîrsta 5-7 ani'!$C$6)</f>
        <v/>
      </c>
      <c r="E31" s="246" t="str">
        <f>IF(OR(TOTAL!E31="",TOTAL!E31=0),"",TOTAL!E31/TOTAL!$C$6*'Vîrsta 5-7 ani'!$C$6)</f>
        <v/>
      </c>
      <c r="F31" s="246" t="str">
        <f>IF(OR(TOTAL!F31="",TOTAL!F31=0),"",TOTAL!F31/TOTAL!$C$6*'Vîrsta 5-7 ani'!$C$6)</f>
        <v/>
      </c>
      <c r="G31" s="246" t="str">
        <f>IF(OR(TOTAL!G31="",TOTAL!G31=0),"",TOTAL!G31/TOTAL!$C$6*'Vîrsta 5-7 ani'!$C$6)</f>
        <v/>
      </c>
      <c r="H31" s="246" t="str">
        <f>IF(OR(TOTAL!H31="",TOTAL!H31=0),"",TOTAL!H31/TOTAL!$C$6*'Vîrsta 5-7 ani'!$C$6)</f>
        <v/>
      </c>
      <c r="I31" s="246" t="str">
        <f>IF(OR(TOTAL!I31="",TOTAL!I31=0),"",TOTAL!I31/TOTAL!$C$6*'Vîrsta 5-7 ani'!$C$6)</f>
        <v/>
      </c>
      <c r="J31" s="246" t="str">
        <f>IF(OR(TOTAL!J31="",TOTAL!J31=0),"",TOTAL!J31/TOTAL!$C$6*'Vîrsta 5-7 ani'!$C$6)</f>
        <v/>
      </c>
      <c r="K31" s="246" t="str">
        <f>IF(OR(TOTAL!K31="",TOTAL!K31=0),"",TOTAL!K31/TOTAL!$C$6*'Vîrsta 5-7 ani'!$C$6)</f>
        <v/>
      </c>
      <c r="L31" s="246" t="str">
        <f>IF(OR(TOTAL!L31="",TOTAL!L31=0),"",TOTAL!L31/TOTAL!$C$6*'Vîrsta 5-7 ani'!$C$6)</f>
        <v/>
      </c>
      <c r="M31" s="246" t="str">
        <f>IF(OR(TOTAL!M31="",TOTAL!M31=0),"",TOTAL!M31/TOTAL!$C$6*'Vîrsta 5-7 ani'!$C$6)</f>
        <v/>
      </c>
      <c r="N31" s="246" t="str">
        <f>IF(OR(TOTAL!N31="",TOTAL!N31=0),"",TOTAL!N31/TOTAL!$C$6*'Vîrsta 5-7 ani'!$C$6)</f>
        <v/>
      </c>
      <c r="O31" s="246" t="str">
        <f>IF(OR(TOTAL!O31="",TOTAL!O31=0),"",TOTAL!O31/TOTAL!$C$6*'Vîrsta 5-7 ani'!$C$6)</f>
        <v/>
      </c>
      <c r="P31" s="246" t="str">
        <f>IF(OR(TOTAL!P31="",TOTAL!P31=0),"",TOTAL!P31/TOTAL!$C$6*'Vîrsta 5-7 ani'!$C$6)</f>
        <v/>
      </c>
      <c r="Q31" s="246" t="str">
        <f>IF(OR(TOTAL!Q31="",TOTAL!Q31=0),"",TOTAL!Q31/TOTAL!$C$6*'Vîrsta 5-7 ani'!$C$6)</f>
        <v/>
      </c>
      <c r="R31" s="246" t="str">
        <f>IF(OR(TOTAL!R31="",TOTAL!R31=0),"",TOTAL!R31/TOTAL!$C$6*'Vîrsta 5-7 ani'!$C$6)</f>
        <v/>
      </c>
      <c r="S31" s="246" t="str">
        <f>IF(OR(TOTAL!S31="",TOTAL!S31=0),"",TOTAL!S31/TOTAL!$C$6*'Vîrsta 5-7 ani'!$C$6)</f>
        <v/>
      </c>
      <c r="T31" s="246" t="str">
        <f>IF(OR(TOTAL!T31="",TOTAL!T31=0),"",TOTAL!T31/TOTAL!$C$6*'Vîrsta 5-7 ani'!$C$6)</f>
        <v/>
      </c>
      <c r="U31" s="246" t="str">
        <f>IF(OR(TOTAL!U31="",TOTAL!U31=0),"",TOTAL!U31/TOTAL!$C$6*'Vîrsta 5-7 ani'!$C$6)</f>
        <v/>
      </c>
      <c r="V31" s="246" t="str">
        <f>IF(OR(TOTAL!V31="",TOTAL!V31=0),"",TOTAL!V31/TOTAL!$C$6*'Vîrsta 5-7 ani'!$C$6)</f>
        <v/>
      </c>
      <c r="W31" s="246" t="str">
        <f>IF(OR(TOTAL!W31="",TOTAL!W31=0),"",TOTAL!W31/TOTAL!$C$6*'Vîrsta 5-7 ani'!$C$6)</f>
        <v/>
      </c>
      <c r="X31" s="246" t="str">
        <f>IF(OR(TOTAL!X31="",TOTAL!X31=0),"",TOTAL!X31/TOTAL!$C$6*'Vîrsta 5-7 ani'!$C$6)</f>
        <v/>
      </c>
      <c r="Y31" s="246" t="str">
        <f>IF(OR(TOTAL!Y31="",TOTAL!Y31=0),"",TOTAL!Y31/TOTAL!$C$6*'Vîrsta 5-7 ani'!$C$6)</f>
        <v/>
      </c>
      <c r="Z31" s="11">
        <f t="shared" si="0"/>
        <v>0</v>
      </c>
      <c r="AA31" s="11">
        <f t="shared" si="2"/>
        <v>0</v>
      </c>
      <c r="AB31" s="11" t="str">
        <f t="shared" si="10"/>
        <v/>
      </c>
      <c r="AC31" s="7">
        <v>26</v>
      </c>
      <c r="AD31" s="97" t="str">
        <f t="shared" si="12"/>
        <v/>
      </c>
      <c r="AE31" s="98">
        <v>2.9000000000000001E-2</v>
      </c>
      <c r="AF31" s="97" t="str">
        <f t="shared" si="13"/>
        <v/>
      </c>
      <c r="AG31" s="98">
        <v>4.0000000000000001E-3</v>
      </c>
      <c r="AH31" s="97" t="str">
        <f t="shared" si="11"/>
        <v/>
      </c>
      <c r="AI31" s="98">
        <v>3.5999999999999997E-2</v>
      </c>
      <c r="AJ31" s="97" t="str">
        <f t="shared" si="14"/>
        <v/>
      </c>
      <c r="AK31" s="98">
        <v>0.23</v>
      </c>
      <c r="AL31" s="195"/>
      <c r="AM31" s="136"/>
      <c r="AN31" s="137"/>
      <c r="AO31" s="66"/>
    </row>
    <row r="32" spans="1:41" s="31" customFormat="1" ht="17" x14ac:dyDescent="0.2">
      <c r="A32" s="327"/>
      <c r="B32" s="61" t="s">
        <v>62</v>
      </c>
      <c r="C32" s="248" t="str">
        <f>IF(OR(TOTAL!C32="",TOTAL!C32=0),"",TOTAL!C32/TOTAL!$C$6*'Vîrsta 5-7 ani'!$C$6)</f>
        <v/>
      </c>
      <c r="D32" s="248" t="str">
        <f>IF(OR(TOTAL!D32="",TOTAL!D32=0),"",TOTAL!D32/TOTAL!$C$6*'Vîrsta 5-7 ani'!$C$6)</f>
        <v/>
      </c>
      <c r="E32" s="248" t="str">
        <f>IF(OR(TOTAL!E32="",TOTAL!E32=0),"",TOTAL!E32/TOTAL!$C$6*'Vîrsta 5-7 ani'!$C$6)</f>
        <v/>
      </c>
      <c r="F32" s="248" t="str">
        <f>IF(OR(TOTAL!F32="",TOTAL!F32=0),"",TOTAL!F32/TOTAL!$C$6*'Vîrsta 5-7 ani'!$C$6)</f>
        <v/>
      </c>
      <c r="G32" s="248" t="str">
        <f>IF(OR(TOTAL!G32="",TOTAL!G32=0),"",TOTAL!G32/TOTAL!$C$6*'Vîrsta 5-7 ani'!$C$6)</f>
        <v/>
      </c>
      <c r="H32" s="248" t="str">
        <f>IF(OR(TOTAL!H32="",TOTAL!H32=0),"",TOTAL!H32/TOTAL!$C$6*'Vîrsta 5-7 ani'!$C$6)</f>
        <v/>
      </c>
      <c r="I32" s="248" t="str">
        <f>IF(OR(TOTAL!I32="",TOTAL!I32=0),"",TOTAL!I32/TOTAL!$C$6*'Vîrsta 5-7 ani'!$C$6)</f>
        <v/>
      </c>
      <c r="J32" s="248" t="str">
        <f>IF(OR(TOTAL!J32="",TOTAL!J32=0),"",TOTAL!J32/TOTAL!$C$6*'Vîrsta 5-7 ani'!$C$6)</f>
        <v/>
      </c>
      <c r="K32" s="248" t="str">
        <f>IF(OR(TOTAL!K32="",TOTAL!K32=0),"",TOTAL!K32/TOTAL!$C$6*'Vîrsta 5-7 ani'!$C$6)</f>
        <v/>
      </c>
      <c r="L32" s="248" t="str">
        <f>IF(OR(TOTAL!L32="",TOTAL!L32=0),"",TOTAL!L32/TOTAL!$C$6*'Vîrsta 5-7 ani'!$C$6)</f>
        <v/>
      </c>
      <c r="M32" s="248" t="str">
        <f>IF(OR(TOTAL!M32="",TOTAL!M32=0),"",TOTAL!M32/TOTAL!$C$6*'Vîrsta 5-7 ani'!$C$6)</f>
        <v/>
      </c>
      <c r="N32" s="248" t="str">
        <f>IF(OR(TOTAL!N32="",TOTAL!N32=0),"",TOTAL!N32/TOTAL!$C$6*'Vîrsta 5-7 ani'!$C$6)</f>
        <v/>
      </c>
      <c r="O32" s="248" t="str">
        <f>IF(OR(TOTAL!O32="",TOTAL!O32=0),"",TOTAL!O32/TOTAL!$C$6*'Vîrsta 5-7 ani'!$C$6)</f>
        <v/>
      </c>
      <c r="P32" s="248" t="str">
        <f>IF(OR(TOTAL!P32="",TOTAL!P32=0),"",TOTAL!P32/TOTAL!$C$6*'Vîrsta 5-7 ani'!$C$6)</f>
        <v/>
      </c>
      <c r="Q32" s="248" t="str">
        <f>IF(OR(TOTAL!Q32="",TOTAL!Q32=0),"",TOTAL!Q32/TOTAL!$C$6*'Vîrsta 5-7 ani'!$C$6)</f>
        <v/>
      </c>
      <c r="R32" s="248" t="str">
        <f>IF(OR(TOTAL!R32="",TOTAL!R32=0),"",TOTAL!R32/TOTAL!$C$6*'Vîrsta 5-7 ani'!$C$6)</f>
        <v/>
      </c>
      <c r="S32" s="248" t="str">
        <f>IF(OR(TOTAL!S32="",TOTAL!S32=0),"",TOTAL!S32/TOTAL!$C$6*'Vîrsta 5-7 ani'!$C$6)</f>
        <v/>
      </c>
      <c r="T32" s="248" t="str">
        <f>IF(OR(TOTAL!T32="",TOTAL!T32=0),"",TOTAL!T32/TOTAL!$C$6*'Vîrsta 5-7 ani'!$C$6)</f>
        <v/>
      </c>
      <c r="U32" s="248" t="str">
        <f>IF(OR(TOTAL!U32="",TOTAL!U32=0),"",TOTAL!U32/TOTAL!$C$6*'Vîrsta 5-7 ani'!$C$6)</f>
        <v/>
      </c>
      <c r="V32" s="248" t="str">
        <f>IF(OR(TOTAL!V32="",TOTAL!V32=0),"",TOTAL!V32/TOTAL!$C$6*'Vîrsta 5-7 ani'!$C$6)</f>
        <v/>
      </c>
      <c r="W32" s="248" t="str">
        <f>IF(OR(TOTAL!W32="",TOTAL!W32=0),"",TOTAL!W32/TOTAL!$C$6*'Vîrsta 5-7 ani'!$C$6)</f>
        <v/>
      </c>
      <c r="X32" s="248" t="str">
        <f>IF(OR(TOTAL!X32="",TOTAL!X32=0),"",TOTAL!X32/TOTAL!$C$6*'Vîrsta 5-7 ani'!$C$6)</f>
        <v/>
      </c>
      <c r="Y32" s="248" t="str">
        <f>IF(OR(TOTAL!Y32="",TOTAL!Y32=0),"",TOTAL!Y32/TOTAL!$C$6*'Vîrsta 5-7 ani'!$C$6)</f>
        <v/>
      </c>
      <c r="Z32" s="11">
        <f t="shared" si="0"/>
        <v>0</v>
      </c>
      <c r="AA32" s="11">
        <f t="shared" si="2"/>
        <v>0</v>
      </c>
      <c r="AB32" s="11" t="str">
        <f t="shared" si="10"/>
        <v/>
      </c>
      <c r="AC32" s="7">
        <v>11</v>
      </c>
      <c r="AD32" s="97" t="str">
        <f t="shared" si="12"/>
        <v/>
      </c>
      <c r="AE32" s="98">
        <v>0.03</v>
      </c>
      <c r="AF32" s="97" t="str">
        <f t="shared" si="13"/>
        <v/>
      </c>
      <c r="AG32" s="98">
        <v>1.2E-2</v>
      </c>
      <c r="AH32" s="97" t="str">
        <f t="shared" si="11"/>
        <v/>
      </c>
      <c r="AI32" s="98">
        <v>0.182</v>
      </c>
      <c r="AJ32" s="97" t="str">
        <f t="shared" si="14"/>
        <v/>
      </c>
      <c r="AK32" s="98">
        <v>0.97</v>
      </c>
      <c r="AL32" s="195"/>
      <c r="AM32" s="136"/>
      <c r="AN32" s="137"/>
      <c r="AO32" s="66"/>
    </row>
    <row r="33" spans="1:41" s="31" customFormat="1" ht="17" x14ac:dyDescent="0.2">
      <c r="A33" s="327"/>
      <c r="B33" s="61" t="s">
        <v>56</v>
      </c>
      <c r="C33" s="248" t="str">
        <f>IF(OR(TOTAL!C33="",TOTAL!C33=0),"",TOTAL!C33/TOTAL!$C$6*'Vîrsta 5-7 ani'!$C$6)</f>
        <v/>
      </c>
      <c r="D33" s="248" t="str">
        <f>IF(OR(TOTAL!D33="",TOTAL!D33=0),"",TOTAL!D33/TOTAL!$C$6*'Vîrsta 5-7 ani'!$C$6)</f>
        <v/>
      </c>
      <c r="E33" s="248" t="str">
        <f>IF(OR(TOTAL!E33="",TOTAL!E33=0),"",TOTAL!E33/TOTAL!$C$6*'Vîrsta 5-7 ani'!$C$6)</f>
        <v/>
      </c>
      <c r="F33" s="248" t="str">
        <f>IF(OR(TOTAL!F33="",TOTAL!F33=0),"",TOTAL!F33/TOTAL!$C$6*'Vîrsta 5-7 ani'!$C$6)</f>
        <v/>
      </c>
      <c r="G33" s="248" t="str">
        <f>IF(OR(TOTAL!G33="",TOTAL!G33=0),"",TOTAL!G33/TOTAL!$C$6*'Vîrsta 5-7 ani'!$C$6)</f>
        <v/>
      </c>
      <c r="H33" s="248" t="str">
        <f>IF(OR(TOTAL!H33="",TOTAL!H33=0),"",TOTAL!H33/TOTAL!$C$6*'Vîrsta 5-7 ani'!$C$6)</f>
        <v/>
      </c>
      <c r="I33" s="248" t="str">
        <f>IF(OR(TOTAL!I33="",TOTAL!I33=0),"",TOTAL!I33/TOTAL!$C$6*'Vîrsta 5-7 ani'!$C$6)</f>
        <v/>
      </c>
      <c r="J33" s="248" t="str">
        <f>IF(OR(TOTAL!J33="",TOTAL!J33=0),"",TOTAL!J33/TOTAL!$C$6*'Vîrsta 5-7 ani'!$C$6)</f>
        <v/>
      </c>
      <c r="K33" s="248" t="str">
        <f>IF(OR(TOTAL!K33="",TOTAL!K33=0),"",TOTAL!K33/TOTAL!$C$6*'Vîrsta 5-7 ani'!$C$6)</f>
        <v/>
      </c>
      <c r="L33" s="248" t="str">
        <f>IF(OR(TOTAL!L33="",TOTAL!L33=0),"",TOTAL!L33/TOTAL!$C$6*'Vîrsta 5-7 ani'!$C$6)</f>
        <v/>
      </c>
      <c r="M33" s="248" t="str">
        <f>IF(OR(TOTAL!M33="",TOTAL!M33=0),"",TOTAL!M33/TOTAL!$C$6*'Vîrsta 5-7 ani'!$C$6)</f>
        <v/>
      </c>
      <c r="N33" s="248" t="str">
        <f>IF(OR(TOTAL!N33="",TOTAL!N33=0),"",TOTAL!N33/TOTAL!$C$6*'Vîrsta 5-7 ani'!$C$6)</f>
        <v/>
      </c>
      <c r="O33" s="248" t="str">
        <f>IF(OR(TOTAL!O33="",TOTAL!O33=0),"",TOTAL!O33/TOTAL!$C$6*'Vîrsta 5-7 ani'!$C$6)</f>
        <v/>
      </c>
      <c r="P33" s="248" t="str">
        <f>IF(OR(TOTAL!P33="",TOTAL!P33=0),"",TOTAL!P33/TOTAL!$C$6*'Vîrsta 5-7 ani'!$C$6)</f>
        <v/>
      </c>
      <c r="Q33" s="248" t="str">
        <f>IF(OR(TOTAL!Q33="",TOTAL!Q33=0),"",TOTAL!Q33/TOTAL!$C$6*'Vîrsta 5-7 ani'!$C$6)</f>
        <v/>
      </c>
      <c r="R33" s="248" t="str">
        <f>IF(OR(TOTAL!R33="",TOTAL!R33=0),"",TOTAL!R33/TOTAL!$C$6*'Vîrsta 5-7 ani'!$C$6)</f>
        <v/>
      </c>
      <c r="S33" s="248" t="str">
        <f>IF(OR(TOTAL!S33="",TOTAL!S33=0),"",TOTAL!S33/TOTAL!$C$6*'Vîrsta 5-7 ani'!$C$6)</f>
        <v/>
      </c>
      <c r="T33" s="248" t="str">
        <f>IF(OR(TOTAL!T33="",TOTAL!T33=0),"",TOTAL!T33/TOTAL!$C$6*'Vîrsta 5-7 ani'!$C$6)</f>
        <v/>
      </c>
      <c r="U33" s="248" t="str">
        <f>IF(OR(TOTAL!U33="",TOTAL!U33=0),"",TOTAL!U33/TOTAL!$C$6*'Vîrsta 5-7 ani'!$C$6)</f>
        <v/>
      </c>
      <c r="V33" s="248" t="str">
        <f>IF(OR(TOTAL!V33="",TOTAL!V33=0),"",TOTAL!V33/TOTAL!$C$6*'Vîrsta 5-7 ani'!$C$6)</f>
        <v/>
      </c>
      <c r="W33" s="248" t="str">
        <f>IF(OR(TOTAL!W33="",TOTAL!W33=0),"",TOTAL!W33/TOTAL!$C$6*'Vîrsta 5-7 ani'!$C$6)</f>
        <v/>
      </c>
      <c r="X33" s="248" t="str">
        <f>IF(OR(TOTAL!X33="",TOTAL!X33=0),"",TOTAL!X33/TOTAL!$C$6*'Vîrsta 5-7 ani'!$C$6)</f>
        <v/>
      </c>
      <c r="Y33" s="248" t="str">
        <f>IF(OR(TOTAL!Y33="",TOTAL!Y33=0),"",TOTAL!Y33/TOTAL!$C$6*'Vîrsta 5-7 ani'!$C$6)</f>
        <v/>
      </c>
      <c r="Z33" s="11">
        <f t="shared" si="0"/>
        <v>0</v>
      </c>
      <c r="AA33" s="11">
        <f t="shared" si="2"/>
        <v>0</v>
      </c>
      <c r="AB33" s="11" t="str">
        <f t="shared" si="10"/>
        <v/>
      </c>
      <c r="AC33" s="7">
        <v>20</v>
      </c>
      <c r="AD33" s="97" t="str">
        <f t="shared" si="12"/>
        <v/>
      </c>
      <c r="AE33" s="98">
        <v>1.0999999999999999E-2</v>
      </c>
      <c r="AF33" s="97" t="str">
        <f t="shared" si="13"/>
        <v/>
      </c>
      <c r="AG33" s="98">
        <v>2E-3</v>
      </c>
      <c r="AH33" s="97" t="str">
        <f t="shared" si="11"/>
        <v/>
      </c>
      <c r="AI33" s="98">
        <v>3.4000000000000002E-2</v>
      </c>
      <c r="AJ33" s="97" t="str">
        <f t="shared" si="14"/>
        <v/>
      </c>
      <c r="AK33" s="98">
        <v>0.2</v>
      </c>
      <c r="AL33" s="195"/>
      <c r="AM33" s="136"/>
      <c r="AN33" s="137"/>
      <c r="AO33" s="66"/>
    </row>
    <row r="34" spans="1:41" s="31" customFormat="1" ht="17" x14ac:dyDescent="0.2">
      <c r="A34" s="327"/>
      <c r="B34" s="61" t="s">
        <v>47</v>
      </c>
      <c r="C34" s="248" t="str">
        <f>IF(OR(TOTAL!C34="",TOTAL!C34=0),"",TOTAL!C34/TOTAL!$C$6*'Vîrsta 5-7 ani'!$C$6)</f>
        <v/>
      </c>
      <c r="D34" s="248" t="str">
        <f>IF(OR(TOTAL!D34="",TOTAL!D34=0),"",TOTAL!D34/TOTAL!$C$6*'Vîrsta 5-7 ani'!$C$6)</f>
        <v/>
      </c>
      <c r="E34" s="248">
        <f>IF(OR(TOTAL!E34="",TOTAL!E34=0),"",TOTAL!E34/TOTAL!$C$6*'Vîrsta 5-7 ani'!$C$6)</f>
        <v>0.58823529411764708</v>
      </c>
      <c r="F34" s="248" t="str">
        <f>IF(OR(TOTAL!F34="",TOTAL!F34=0),"",TOTAL!F34/TOTAL!$C$6*'Vîrsta 5-7 ani'!$C$6)</f>
        <v/>
      </c>
      <c r="G34" s="248" t="str">
        <f>IF(OR(TOTAL!G34="",TOTAL!G34=0),"",TOTAL!G34/TOTAL!$C$6*'Vîrsta 5-7 ani'!$C$6)</f>
        <v/>
      </c>
      <c r="H34" s="248" t="str">
        <f>IF(OR(TOTAL!H34="",TOTAL!H34=0),"",TOTAL!H34/TOTAL!$C$6*'Vîrsta 5-7 ani'!$C$6)</f>
        <v/>
      </c>
      <c r="I34" s="248" t="str">
        <f>IF(OR(TOTAL!I34="",TOTAL!I34=0),"",TOTAL!I34/TOTAL!$C$6*'Vîrsta 5-7 ani'!$C$6)</f>
        <v/>
      </c>
      <c r="J34" s="248">
        <f>IF(OR(TOTAL!J34="",TOTAL!J34=0),"",TOTAL!J34/TOTAL!$C$6*'Vîrsta 5-7 ani'!$C$6)</f>
        <v>0.58823529411764708</v>
      </c>
      <c r="K34" s="248" t="str">
        <f>IF(OR(TOTAL!K34="",TOTAL!K34=0),"",TOTAL!K34/TOTAL!$C$6*'Vîrsta 5-7 ani'!$C$6)</f>
        <v/>
      </c>
      <c r="L34" s="248" t="str">
        <f>IF(OR(TOTAL!L34="",TOTAL!L34=0),"",TOTAL!L34/TOTAL!$C$6*'Vîrsta 5-7 ani'!$C$6)</f>
        <v/>
      </c>
      <c r="M34" s="248" t="str">
        <f>IF(OR(TOTAL!M34="",TOTAL!M34=0),"",TOTAL!M34/TOTAL!$C$6*'Vîrsta 5-7 ani'!$C$6)</f>
        <v/>
      </c>
      <c r="N34" s="248" t="str">
        <f>IF(OR(TOTAL!N34="",TOTAL!N34=0),"",TOTAL!N34/TOTAL!$C$6*'Vîrsta 5-7 ani'!$C$6)</f>
        <v/>
      </c>
      <c r="O34" s="248" t="str">
        <f>IF(OR(TOTAL!O34="",TOTAL!O34=0),"",TOTAL!O34/TOTAL!$C$6*'Vîrsta 5-7 ani'!$C$6)</f>
        <v/>
      </c>
      <c r="P34" s="248" t="str">
        <f>IF(OR(TOTAL!P34="",TOTAL!P34=0),"",TOTAL!P34/TOTAL!$C$6*'Vîrsta 5-7 ani'!$C$6)</f>
        <v/>
      </c>
      <c r="Q34" s="248" t="str">
        <f>IF(OR(TOTAL!Q34="",TOTAL!Q34=0),"",TOTAL!Q34/TOTAL!$C$6*'Vîrsta 5-7 ani'!$C$6)</f>
        <v/>
      </c>
      <c r="R34" s="248" t="str">
        <f>IF(OR(TOTAL!R34="",TOTAL!R34=0),"",TOTAL!R34/TOTAL!$C$6*'Vîrsta 5-7 ani'!$C$6)</f>
        <v/>
      </c>
      <c r="S34" s="248" t="str">
        <f>IF(OR(TOTAL!S34="",TOTAL!S34=0),"",TOTAL!S34/TOTAL!$C$6*'Vîrsta 5-7 ani'!$C$6)</f>
        <v/>
      </c>
      <c r="T34" s="248" t="str">
        <f>IF(OR(TOTAL!T34="",TOTAL!T34=0),"",TOTAL!T34/TOTAL!$C$6*'Vîrsta 5-7 ani'!$C$6)</f>
        <v/>
      </c>
      <c r="U34" s="248" t="str">
        <f>IF(OR(TOTAL!U34="",TOTAL!U34=0),"",TOTAL!U34/TOTAL!$C$6*'Vîrsta 5-7 ani'!$C$6)</f>
        <v/>
      </c>
      <c r="V34" s="248" t="str">
        <f>IF(OR(TOTAL!V34="",TOTAL!V34=0),"",TOTAL!V34/TOTAL!$C$6*'Vîrsta 5-7 ani'!$C$6)</f>
        <v/>
      </c>
      <c r="W34" s="248" t="str">
        <f>IF(OR(TOTAL!W34="",TOTAL!W34=0),"",TOTAL!W34/TOTAL!$C$6*'Vîrsta 5-7 ani'!$C$6)</f>
        <v/>
      </c>
      <c r="X34" s="248" t="str">
        <f>IF(OR(TOTAL!X34="",TOTAL!X34=0),"",TOTAL!X34/TOTAL!$C$6*'Vîrsta 5-7 ani'!$C$6)</f>
        <v/>
      </c>
      <c r="Y34" s="248" t="str">
        <f>IF(OR(TOTAL!Y34="",TOTAL!Y34=0),"",TOTAL!Y34/TOTAL!$C$6*'Vîrsta 5-7 ani'!$C$6)</f>
        <v/>
      </c>
      <c r="Z34" s="11">
        <f t="shared" si="0"/>
        <v>1.1764705882352942</v>
      </c>
      <c r="AA34" s="11">
        <f t="shared" si="2"/>
        <v>1.9805902158843338</v>
      </c>
      <c r="AB34" s="11">
        <f t="shared" si="10"/>
        <v>1.9805902158843338</v>
      </c>
      <c r="AC34" s="7"/>
      <c r="AD34" s="97">
        <f t="shared" si="12"/>
        <v>1.9805902158843338E-2</v>
      </c>
      <c r="AE34" s="98">
        <v>0.01</v>
      </c>
      <c r="AF34" s="97">
        <f t="shared" si="13"/>
        <v>3.9611804317686676E-3</v>
      </c>
      <c r="AG34" s="98">
        <v>2E-3</v>
      </c>
      <c r="AH34" s="97">
        <f t="shared" si="11"/>
        <v>5.9417706476530011E-2</v>
      </c>
      <c r="AI34" s="98">
        <v>0.03</v>
      </c>
      <c r="AJ34" s="97">
        <f t="shared" si="14"/>
        <v>0.23767082590612004</v>
      </c>
      <c r="AK34" s="98">
        <v>0.12</v>
      </c>
      <c r="AL34" s="195"/>
      <c r="AM34" s="136"/>
      <c r="AN34" s="137"/>
      <c r="AO34" s="66"/>
    </row>
    <row r="35" spans="1:41" s="31" customFormat="1" ht="17" x14ac:dyDescent="0.2">
      <c r="A35" s="327"/>
      <c r="B35" s="61" t="s">
        <v>84</v>
      </c>
      <c r="C35" s="248" t="str">
        <f>IF(OR(TOTAL!C35="",TOTAL!C35=0),"",TOTAL!C35/TOTAL!$C$6*'Vîrsta 5-7 ani'!$C$6)</f>
        <v/>
      </c>
      <c r="D35" s="248" t="str">
        <f>IF(OR(TOTAL!D35="",TOTAL!D35=0),"",TOTAL!D35/TOTAL!$C$6*'Vîrsta 5-7 ani'!$C$6)</f>
        <v/>
      </c>
      <c r="E35" s="248" t="str">
        <f>IF(OR(TOTAL!E35="",TOTAL!E35=0),"",TOTAL!E35/TOTAL!$C$6*'Vîrsta 5-7 ani'!$C$6)</f>
        <v/>
      </c>
      <c r="F35" s="248">
        <f>IF(OR(TOTAL!F35="",TOTAL!F35=0),"",TOTAL!F35/TOTAL!$C$6*'Vîrsta 5-7 ani'!$C$6)</f>
        <v>2.9411764705882351</v>
      </c>
      <c r="G35" s="248" t="str">
        <f>IF(OR(TOTAL!G35="",TOTAL!G35=0),"",TOTAL!G35/TOTAL!$C$6*'Vîrsta 5-7 ani'!$C$6)</f>
        <v/>
      </c>
      <c r="H35" s="248" t="str">
        <f>IF(OR(TOTAL!H35="",TOTAL!H35=0),"",TOTAL!H35/TOTAL!$C$6*'Vîrsta 5-7 ani'!$C$6)</f>
        <v/>
      </c>
      <c r="I35" s="248" t="str">
        <f>IF(OR(TOTAL!I35="",TOTAL!I35=0),"",TOTAL!I35/TOTAL!$C$6*'Vîrsta 5-7 ani'!$C$6)</f>
        <v/>
      </c>
      <c r="J35" s="248" t="str">
        <f>IF(OR(TOTAL!J35="",TOTAL!J35=0),"",TOTAL!J35/TOTAL!$C$6*'Vîrsta 5-7 ani'!$C$6)</f>
        <v/>
      </c>
      <c r="K35" s="248" t="str">
        <f>IF(OR(TOTAL!K35="",TOTAL!K35=0),"",TOTAL!K35/TOTAL!$C$6*'Vîrsta 5-7 ani'!$C$6)</f>
        <v/>
      </c>
      <c r="L35" s="248" t="str">
        <f>IF(OR(TOTAL!L35="",TOTAL!L35=0),"",TOTAL!L35/TOTAL!$C$6*'Vîrsta 5-7 ani'!$C$6)</f>
        <v/>
      </c>
      <c r="M35" s="248" t="str">
        <f>IF(OR(TOTAL!M35="",TOTAL!M35=0),"",TOTAL!M35/TOTAL!$C$6*'Vîrsta 5-7 ani'!$C$6)</f>
        <v/>
      </c>
      <c r="N35" s="248" t="str">
        <f>IF(OR(TOTAL!N35="",TOTAL!N35=0),"",TOTAL!N35/TOTAL!$C$6*'Vîrsta 5-7 ani'!$C$6)</f>
        <v/>
      </c>
      <c r="O35" s="248" t="str">
        <f>IF(OR(TOTAL!O35="",TOTAL!O35=0),"",TOTAL!O35/TOTAL!$C$6*'Vîrsta 5-7 ani'!$C$6)</f>
        <v/>
      </c>
      <c r="P35" s="248">
        <f>IF(OR(TOTAL!P35="",TOTAL!P35=0),"",TOTAL!P35/TOTAL!$C$6*'Vîrsta 5-7 ani'!$C$6)</f>
        <v>2.9411764705882351</v>
      </c>
      <c r="Q35" s="248" t="str">
        <f>IF(OR(TOTAL!Q35="",TOTAL!Q35=0),"",TOTAL!Q35/TOTAL!$C$6*'Vîrsta 5-7 ani'!$C$6)</f>
        <v/>
      </c>
      <c r="R35" s="248" t="str">
        <f>IF(OR(TOTAL!R35="",TOTAL!R35=0),"",TOTAL!R35/TOTAL!$C$6*'Vîrsta 5-7 ani'!$C$6)</f>
        <v/>
      </c>
      <c r="S35" s="248" t="str">
        <f>IF(OR(TOTAL!S35="",TOTAL!S35=0),"",TOTAL!S35/TOTAL!$C$6*'Vîrsta 5-7 ani'!$C$6)</f>
        <v/>
      </c>
      <c r="T35" s="248" t="str">
        <f>IF(OR(TOTAL!T35="",TOTAL!T35=0),"",TOTAL!T35/TOTAL!$C$6*'Vîrsta 5-7 ani'!$C$6)</f>
        <v/>
      </c>
      <c r="U35" s="248" t="str">
        <f>IF(OR(TOTAL!U35="",TOTAL!U35=0),"",TOTAL!U35/TOTAL!$C$6*'Vîrsta 5-7 ani'!$C$6)</f>
        <v/>
      </c>
      <c r="V35" s="248" t="str">
        <f>IF(OR(TOTAL!V35="",TOTAL!V35=0),"",TOTAL!V35/TOTAL!$C$6*'Vîrsta 5-7 ani'!$C$6)</f>
        <v/>
      </c>
      <c r="W35" s="248" t="str">
        <f>IF(OR(TOTAL!W35="",TOTAL!W35=0),"",TOTAL!W35/TOTAL!$C$6*'Vîrsta 5-7 ani'!$C$6)</f>
        <v/>
      </c>
      <c r="X35" s="248" t="str">
        <f>IF(OR(TOTAL!X35="",TOTAL!X35=0),"",TOTAL!X35/TOTAL!$C$6*'Vîrsta 5-7 ani'!$C$6)</f>
        <v/>
      </c>
      <c r="Y35" s="248" t="str">
        <f>IF(OR(TOTAL!Y35="",TOTAL!Y35=0),"",TOTAL!Y35/TOTAL!$C$6*'Vîrsta 5-7 ani'!$C$6)</f>
        <v/>
      </c>
      <c r="Z35" s="11">
        <f t="shared" si="0"/>
        <v>5.8823529411764701</v>
      </c>
      <c r="AA35" s="11">
        <f t="shared" si="2"/>
        <v>9.9029510794216673</v>
      </c>
      <c r="AB35" s="11">
        <f t="shared" si="10"/>
        <v>9.0116854822737178</v>
      </c>
      <c r="AC35" s="7">
        <v>9</v>
      </c>
      <c r="AD35" s="97">
        <f t="shared" si="12"/>
        <v>0.18023370964547436</v>
      </c>
      <c r="AE35" s="98">
        <v>0.02</v>
      </c>
      <c r="AF35" s="97">
        <f t="shared" si="13"/>
        <v>1.8023370964547435E-2</v>
      </c>
      <c r="AG35" s="98">
        <v>2E-3</v>
      </c>
      <c r="AH35" s="97">
        <f t="shared" si="11"/>
        <v>0.51366607248960194</v>
      </c>
      <c r="AI35" s="98">
        <v>5.7000000000000002E-2</v>
      </c>
      <c r="AJ35" s="97">
        <f t="shared" si="14"/>
        <v>2.9738562091503269</v>
      </c>
      <c r="AK35" s="98">
        <v>0.33</v>
      </c>
      <c r="AL35" s="195"/>
      <c r="AM35" s="136"/>
      <c r="AN35" s="137"/>
      <c r="AO35" s="66"/>
    </row>
    <row r="36" spans="1:41" s="31" customFormat="1" ht="17" x14ac:dyDescent="0.2">
      <c r="A36" s="327"/>
      <c r="B36" s="61" t="s">
        <v>48</v>
      </c>
      <c r="C36" s="248">
        <f>IF(OR(TOTAL!C36="",TOTAL!C36=0),"",TOTAL!C36/TOTAL!$C$6*'Vîrsta 5-7 ani'!$C$6)</f>
        <v>0.4</v>
      </c>
      <c r="D36" s="248">
        <f>IF(OR(TOTAL!D36="",TOTAL!D36=0),"",TOTAL!D36/TOTAL!$C$6*'Vîrsta 5-7 ani'!$C$6)</f>
        <v>0.4</v>
      </c>
      <c r="E36" s="248" t="str">
        <f>IF(OR(TOTAL!E36="",TOTAL!E36=0),"",TOTAL!E36/TOTAL!$C$6*'Vîrsta 5-7 ani'!$C$6)</f>
        <v/>
      </c>
      <c r="F36" s="248">
        <f>IF(OR(TOTAL!F36="",TOTAL!F36=0),"",TOTAL!F36/TOTAL!$C$6*'Vîrsta 5-7 ani'!$C$6)</f>
        <v>0.4</v>
      </c>
      <c r="G36" s="248" t="str">
        <f>IF(OR(TOTAL!G36="",TOTAL!G36=0),"",TOTAL!G36/TOTAL!$C$6*'Vîrsta 5-7 ani'!$C$6)</f>
        <v/>
      </c>
      <c r="H36" s="248" t="str">
        <f>IF(OR(TOTAL!H36="",TOTAL!H36=0),"",TOTAL!H36/TOTAL!$C$6*'Vîrsta 5-7 ani'!$C$6)</f>
        <v/>
      </c>
      <c r="I36" s="248">
        <f>IF(OR(TOTAL!I36="",TOTAL!I36=0),"",TOTAL!I36/TOTAL!$C$6*'Vîrsta 5-7 ani'!$C$6)</f>
        <v>0.4</v>
      </c>
      <c r="J36" s="248">
        <f>IF(OR(TOTAL!J36="",TOTAL!J36=0),"",TOTAL!J36/TOTAL!$C$6*'Vîrsta 5-7 ani'!$C$6)</f>
        <v>0.4</v>
      </c>
      <c r="K36" s="248">
        <f>IF(OR(TOTAL!K36="",TOTAL!K36=0),"",TOTAL!K36/TOTAL!$C$6*'Vîrsta 5-7 ani'!$C$6)</f>
        <v>0.4</v>
      </c>
      <c r="L36" s="248" t="str">
        <f>IF(OR(TOTAL!L36="",TOTAL!L36=0),"",TOTAL!L36/TOTAL!$C$6*'Vîrsta 5-7 ani'!$C$6)</f>
        <v/>
      </c>
      <c r="M36" s="248">
        <f>IF(OR(TOTAL!M36="",TOTAL!M36=0),"",TOTAL!M36/TOTAL!$C$6*'Vîrsta 5-7 ani'!$C$6)</f>
        <v>0.4</v>
      </c>
      <c r="N36" s="248">
        <f>IF(OR(TOTAL!N36="",TOTAL!N36=0),"",TOTAL!N36/TOTAL!$C$6*'Vîrsta 5-7 ani'!$C$6)</f>
        <v>0.4</v>
      </c>
      <c r="O36" s="248" t="str">
        <f>IF(OR(TOTAL!O36="",TOTAL!O36=0),"",TOTAL!O36/TOTAL!$C$6*'Vîrsta 5-7 ani'!$C$6)</f>
        <v/>
      </c>
      <c r="P36" s="248">
        <f>IF(OR(TOTAL!P36="",TOTAL!P36=0),"",TOTAL!P36/TOTAL!$C$6*'Vîrsta 5-7 ani'!$C$6)</f>
        <v>0.4</v>
      </c>
      <c r="Q36" s="248" t="str">
        <f>IF(OR(TOTAL!Q36="",TOTAL!Q36=0),"",TOTAL!Q36/TOTAL!$C$6*'Vîrsta 5-7 ani'!$C$6)</f>
        <v/>
      </c>
      <c r="R36" s="248" t="str">
        <f>IF(OR(TOTAL!R36="",TOTAL!R36=0),"",TOTAL!R36/TOTAL!$C$6*'Vîrsta 5-7 ani'!$C$6)</f>
        <v/>
      </c>
      <c r="S36" s="248">
        <f>IF(OR(TOTAL!S36="",TOTAL!S36=0),"",TOTAL!S36/TOTAL!$C$6*'Vîrsta 5-7 ani'!$C$6)</f>
        <v>0.4</v>
      </c>
      <c r="T36" s="248">
        <f>IF(OR(TOTAL!T36="",TOTAL!T36=0),"",TOTAL!T36/TOTAL!$C$6*'Vîrsta 5-7 ani'!$C$6)</f>
        <v>0.4</v>
      </c>
      <c r="U36" s="248">
        <f>IF(OR(TOTAL!U36="",TOTAL!U36=0),"",TOTAL!U36/TOTAL!$C$6*'Vîrsta 5-7 ani'!$C$6)</f>
        <v>0.4</v>
      </c>
      <c r="V36" s="248">
        <f>IF(OR(TOTAL!V36="",TOTAL!V36=0),"",TOTAL!V36/TOTAL!$C$6*'Vîrsta 5-7 ani'!$C$6)</f>
        <v>0.4</v>
      </c>
      <c r="W36" s="248">
        <f>IF(OR(TOTAL!W36="",TOTAL!W36=0),"",TOTAL!W36/TOTAL!$C$6*'Vîrsta 5-7 ani'!$C$6)</f>
        <v>0.4</v>
      </c>
      <c r="X36" s="248" t="str">
        <f>IF(OR(TOTAL!X36="",TOTAL!X36=0),"",TOTAL!X36/TOTAL!$C$6*'Vîrsta 5-7 ani'!$C$6)</f>
        <v/>
      </c>
      <c r="Y36" s="248" t="str">
        <f>IF(OR(TOTAL!Y36="",TOTAL!Y36=0),"",TOTAL!Y36/TOTAL!$C$6*'Vîrsta 5-7 ani'!$C$6)</f>
        <v/>
      </c>
      <c r="Z36" s="11">
        <f t="shared" si="0"/>
        <v>5.6000000000000005</v>
      </c>
      <c r="AA36" s="11">
        <f t="shared" si="2"/>
        <v>9.4276094276094291</v>
      </c>
      <c r="AB36" s="11">
        <f t="shared" si="10"/>
        <v>9.4276094276094291</v>
      </c>
      <c r="AC36" s="7"/>
      <c r="AD36" s="97">
        <f t="shared" si="12"/>
        <v>9.4276094276094291E-2</v>
      </c>
      <c r="AE36" s="98">
        <v>0.01</v>
      </c>
      <c r="AF36" s="97">
        <f t="shared" si="13"/>
        <v>3.7710437710437715E-2</v>
      </c>
      <c r="AG36" s="98">
        <v>4.0000000000000001E-3</v>
      </c>
      <c r="AH36" s="97">
        <f t="shared" si="11"/>
        <v>0.28282828282828287</v>
      </c>
      <c r="AI36" s="98">
        <v>0.03</v>
      </c>
      <c r="AJ36" s="97">
        <f t="shared" si="14"/>
        <v>1.7912457912457915</v>
      </c>
      <c r="AK36" s="98">
        <v>0.19</v>
      </c>
      <c r="AL36" s="195"/>
      <c r="AM36" s="136"/>
      <c r="AN36" s="137"/>
      <c r="AO36" s="66"/>
    </row>
    <row r="37" spans="1:41" s="31" customFormat="1" ht="17" x14ac:dyDescent="0.2">
      <c r="A37" s="327"/>
      <c r="B37" s="62" t="s">
        <v>54</v>
      </c>
      <c r="C37" s="249" t="str">
        <f>IF(OR(TOTAL!C37="",TOTAL!C37=0),"",TOTAL!C37/TOTAL!$C$6*'Vîrsta 5-7 ani'!$C$6)</f>
        <v/>
      </c>
      <c r="D37" s="249" t="str">
        <f>IF(OR(TOTAL!D37="",TOTAL!D37=0),"",TOTAL!D37/TOTAL!$C$6*'Vîrsta 5-7 ani'!$C$6)</f>
        <v/>
      </c>
      <c r="E37" s="249" t="str">
        <f>IF(OR(TOTAL!E37="",TOTAL!E37=0),"",TOTAL!E37/TOTAL!$C$6*'Vîrsta 5-7 ani'!$C$6)</f>
        <v/>
      </c>
      <c r="F37" s="249" t="str">
        <f>IF(OR(TOTAL!F37="",TOTAL!F37=0),"",TOTAL!F37/TOTAL!$C$6*'Vîrsta 5-7 ani'!$C$6)</f>
        <v/>
      </c>
      <c r="G37" s="249" t="str">
        <f>IF(OR(TOTAL!G37="",TOTAL!G37=0),"",TOTAL!G37/TOTAL!$C$6*'Vîrsta 5-7 ani'!$C$6)</f>
        <v/>
      </c>
      <c r="H37" s="249" t="str">
        <f>IF(OR(TOTAL!H37="",TOTAL!H37=0),"",TOTAL!H37/TOTAL!$C$6*'Vîrsta 5-7 ani'!$C$6)</f>
        <v/>
      </c>
      <c r="I37" s="249" t="str">
        <f>IF(OR(TOTAL!I37="",TOTAL!I37=0),"",TOTAL!I37/TOTAL!$C$6*'Vîrsta 5-7 ani'!$C$6)</f>
        <v/>
      </c>
      <c r="J37" s="249" t="str">
        <f>IF(OR(TOTAL!J37="",TOTAL!J37=0),"",TOTAL!J37/TOTAL!$C$6*'Vîrsta 5-7 ani'!$C$6)</f>
        <v/>
      </c>
      <c r="K37" s="249" t="str">
        <f>IF(OR(TOTAL!K37="",TOTAL!K37=0),"",TOTAL!K37/TOTAL!$C$6*'Vîrsta 5-7 ani'!$C$6)</f>
        <v/>
      </c>
      <c r="L37" s="249" t="str">
        <f>IF(OR(TOTAL!L37="",TOTAL!L37=0),"",TOTAL!L37/TOTAL!$C$6*'Vîrsta 5-7 ani'!$C$6)</f>
        <v/>
      </c>
      <c r="M37" s="249" t="str">
        <f>IF(OR(TOTAL!M37="",TOTAL!M37=0),"",TOTAL!M37/TOTAL!$C$6*'Vîrsta 5-7 ani'!$C$6)</f>
        <v/>
      </c>
      <c r="N37" s="249" t="str">
        <f>IF(OR(TOTAL!N37="",TOTAL!N37=0),"",TOTAL!N37/TOTAL!$C$6*'Vîrsta 5-7 ani'!$C$6)</f>
        <v/>
      </c>
      <c r="O37" s="249" t="str">
        <f>IF(OR(TOTAL!O37="",TOTAL!O37=0),"",TOTAL!O37/TOTAL!$C$6*'Vîrsta 5-7 ani'!$C$6)</f>
        <v/>
      </c>
      <c r="P37" s="249" t="str">
        <f>IF(OR(TOTAL!P37="",TOTAL!P37=0),"",TOTAL!P37/TOTAL!$C$6*'Vîrsta 5-7 ani'!$C$6)</f>
        <v/>
      </c>
      <c r="Q37" s="249" t="str">
        <f>IF(OR(TOTAL!Q37="",TOTAL!Q37=0),"",TOTAL!Q37/TOTAL!$C$6*'Vîrsta 5-7 ani'!$C$6)</f>
        <v/>
      </c>
      <c r="R37" s="249" t="str">
        <f>IF(OR(TOTAL!R37="",TOTAL!R37=0),"",TOTAL!R37/TOTAL!$C$6*'Vîrsta 5-7 ani'!$C$6)</f>
        <v/>
      </c>
      <c r="S37" s="249" t="str">
        <f>IF(OR(TOTAL!S37="",TOTAL!S37=0),"",TOTAL!S37/TOTAL!$C$6*'Vîrsta 5-7 ani'!$C$6)</f>
        <v/>
      </c>
      <c r="T37" s="249" t="str">
        <f>IF(OR(TOTAL!T37="",TOTAL!T37=0),"",TOTAL!T37/TOTAL!$C$6*'Vîrsta 5-7 ani'!$C$6)</f>
        <v/>
      </c>
      <c r="U37" s="249" t="str">
        <f>IF(OR(TOTAL!U37="",TOTAL!U37=0),"",TOTAL!U37/TOTAL!$C$6*'Vîrsta 5-7 ani'!$C$6)</f>
        <v/>
      </c>
      <c r="V37" s="249" t="str">
        <f>IF(OR(TOTAL!V37="",TOTAL!V37=0),"",TOTAL!V37/TOTAL!$C$6*'Vîrsta 5-7 ani'!$C$6)</f>
        <v/>
      </c>
      <c r="W37" s="249" t="str">
        <f>IF(OR(TOTAL!W37="",TOTAL!W37=0),"",TOTAL!W37/TOTAL!$C$6*'Vîrsta 5-7 ani'!$C$6)</f>
        <v/>
      </c>
      <c r="X37" s="249" t="str">
        <f>IF(OR(TOTAL!X37="",TOTAL!X37=0),"",TOTAL!X37/TOTAL!$C$6*'Vîrsta 5-7 ani'!$C$6)</f>
        <v/>
      </c>
      <c r="Y37" s="249" t="str">
        <f>IF(OR(TOTAL!Y37="",TOTAL!Y37=0),"",TOTAL!Y37/TOTAL!$C$6*'Vîrsta 5-7 ani'!$C$6)</f>
        <v/>
      </c>
      <c r="Z37" s="11">
        <f t="shared" si="0"/>
        <v>0</v>
      </c>
      <c r="AA37" s="11">
        <f t="shared" si="2"/>
        <v>0</v>
      </c>
      <c r="AB37" s="11" t="str">
        <f t="shared" si="10"/>
        <v/>
      </c>
      <c r="AC37" s="7">
        <v>25</v>
      </c>
      <c r="AD37" s="97" t="str">
        <f t="shared" si="12"/>
        <v/>
      </c>
      <c r="AE37" s="98">
        <v>2.1999999999999999E-2</v>
      </c>
      <c r="AF37" s="97" t="str">
        <f t="shared" si="13"/>
        <v/>
      </c>
      <c r="AG37" s="98">
        <v>1E-3</v>
      </c>
      <c r="AH37" s="97" t="str">
        <f t="shared" si="11"/>
        <v/>
      </c>
      <c r="AI37" s="98">
        <v>6.5000000000000002E-2</v>
      </c>
      <c r="AJ37" s="97" t="str">
        <f t="shared" si="14"/>
        <v/>
      </c>
      <c r="AK37" s="98">
        <v>0.28999999999999998</v>
      </c>
      <c r="AL37" s="195"/>
      <c r="AM37" s="136"/>
      <c r="AN37" s="137"/>
      <c r="AO37" s="66"/>
    </row>
    <row r="38" spans="1:41" s="31" customFormat="1" ht="17" x14ac:dyDescent="0.2">
      <c r="A38" s="327"/>
      <c r="B38" s="62" t="s">
        <v>55</v>
      </c>
      <c r="C38" s="249">
        <f>IF(OR(TOTAL!C38="",TOTAL!C38=0),"",TOTAL!C38/TOTAL!$C$6*'Vîrsta 5-7 ani'!$C$6)</f>
        <v>0.32941176470588235</v>
      </c>
      <c r="D38" s="249">
        <f>IF(OR(TOTAL!D38="",TOTAL!D38=0),"",TOTAL!D38/TOTAL!$C$6*'Vîrsta 5-7 ani'!$C$6)</f>
        <v>0.32352941176470595</v>
      </c>
      <c r="E38" s="249" t="str">
        <f>IF(OR(TOTAL!E38="",TOTAL!E38=0),"",TOTAL!E38/TOTAL!$C$6*'Vîrsta 5-7 ani'!$C$6)</f>
        <v/>
      </c>
      <c r="F38" s="249" t="str">
        <f>IF(OR(TOTAL!F38="",TOTAL!F38=0),"",TOTAL!F38/TOTAL!$C$6*'Vîrsta 5-7 ani'!$C$6)</f>
        <v/>
      </c>
      <c r="G38" s="249" t="str">
        <f>IF(OR(TOTAL!G38="",TOTAL!G38=0),"",TOTAL!G38/TOTAL!$C$6*'Vîrsta 5-7 ani'!$C$6)</f>
        <v/>
      </c>
      <c r="H38" s="249" t="str">
        <f>IF(OR(TOTAL!H38="",TOTAL!H38=0),"",TOTAL!H38/TOTAL!$C$6*'Vîrsta 5-7 ani'!$C$6)</f>
        <v/>
      </c>
      <c r="I38" s="249">
        <f>IF(OR(TOTAL!I38="",TOTAL!I38=0),"",TOTAL!I38/TOTAL!$C$6*'Vîrsta 5-7 ani'!$C$6)</f>
        <v>0.54117647058823526</v>
      </c>
      <c r="J38" s="249">
        <f>IF(OR(TOTAL!J38="",TOTAL!J38=0),"",TOTAL!J38/TOTAL!$C$6*'Vîrsta 5-7 ani'!$C$6)</f>
        <v>0.29411764705882354</v>
      </c>
      <c r="K38" s="249">
        <f>IF(OR(TOTAL!K38="",TOTAL!K38=0),"",TOTAL!K38/TOTAL!$C$6*'Vîrsta 5-7 ani'!$C$6)</f>
        <v>0.34117647058823525</v>
      </c>
      <c r="L38" s="249" t="str">
        <f>IF(OR(TOTAL!L38="",TOTAL!L38=0),"",TOTAL!L38/TOTAL!$C$6*'Vîrsta 5-7 ani'!$C$6)</f>
        <v/>
      </c>
      <c r="M38" s="249" t="str">
        <f>IF(OR(TOTAL!M38="",TOTAL!M38=0),"",TOTAL!M38/TOTAL!$C$6*'Vîrsta 5-7 ani'!$C$6)</f>
        <v/>
      </c>
      <c r="N38" s="249" t="str">
        <f>IF(OR(TOTAL!N38="",TOTAL!N38=0),"",TOTAL!N38/TOTAL!$C$6*'Vîrsta 5-7 ani'!$C$6)</f>
        <v/>
      </c>
      <c r="O38" s="249" t="str">
        <f>IF(OR(TOTAL!O38="",TOTAL!O38=0),"",TOTAL!O38/TOTAL!$C$6*'Vîrsta 5-7 ani'!$C$6)</f>
        <v/>
      </c>
      <c r="P38" s="249" t="str">
        <f>IF(OR(TOTAL!P38="",TOTAL!P38=0),"",TOTAL!P38/TOTAL!$C$6*'Vîrsta 5-7 ani'!$C$6)</f>
        <v/>
      </c>
      <c r="Q38" s="249" t="str">
        <f>IF(OR(TOTAL!Q38="",TOTAL!Q38=0),"",TOTAL!Q38/TOTAL!$C$6*'Vîrsta 5-7 ani'!$C$6)</f>
        <v/>
      </c>
      <c r="R38" s="249" t="str">
        <f>IF(OR(TOTAL!R38="",TOTAL!R38=0),"",TOTAL!R38/TOTAL!$C$6*'Vîrsta 5-7 ani'!$C$6)</f>
        <v/>
      </c>
      <c r="S38" s="249" t="str">
        <f>IF(OR(TOTAL!S38="",TOTAL!S38=0),"",TOTAL!S38/TOTAL!$C$6*'Vîrsta 5-7 ani'!$C$6)</f>
        <v/>
      </c>
      <c r="T38" s="249" t="str">
        <f>IF(OR(TOTAL!T38="",TOTAL!T38=0),"",TOTAL!T38/TOTAL!$C$6*'Vîrsta 5-7 ani'!$C$6)</f>
        <v/>
      </c>
      <c r="U38" s="249" t="str">
        <f>IF(OR(TOTAL!U38="",TOTAL!U38=0),"",TOTAL!U38/TOTAL!$C$6*'Vîrsta 5-7 ani'!$C$6)</f>
        <v/>
      </c>
      <c r="V38" s="249" t="str">
        <f>IF(OR(TOTAL!V38="",TOTAL!V38=0),"",TOTAL!V38/TOTAL!$C$6*'Vîrsta 5-7 ani'!$C$6)</f>
        <v/>
      </c>
      <c r="W38" s="249">
        <f>IF(OR(TOTAL!W38="",TOTAL!W38=0),"",TOTAL!W38/TOTAL!$C$6*'Vîrsta 5-7 ani'!$C$6)</f>
        <v>0.29411764705882354</v>
      </c>
      <c r="X38" s="249" t="str">
        <f>IF(OR(TOTAL!X38="",TOTAL!X38=0),"",TOTAL!X38/TOTAL!$C$6*'Vîrsta 5-7 ani'!$C$6)</f>
        <v/>
      </c>
      <c r="Y38" s="249" t="str">
        <f>IF(OR(TOTAL!Y38="",TOTAL!Y38=0),"",TOTAL!Y38/TOTAL!$C$6*'Vîrsta 5-7 ani'!$C$6)</f>
        <v/>
      </c>
      <c r="Z38" s="11">
        <f t="shared" ref="Z38:Z62" si="15">SUM(C38:Y38)</f>
        <v>2.1235294117647059</v>
      </c>
      <c r="AA38" s="11">
        <f t="shared" si="2"/>
        <v>3.574965339671222</v>
      </c>
      <c r="AB38" s="11">
        <f t="shared" si="10"/>
        <v>2.5024757377698554</v>
      </c>
      <c r="AC38" s="7">
        <v>30</v>
      </c>
      <c r="AD38" s="97">
        <f t="shared" si="12"/>
        <v>1.751733016438899E-2</v>
      </c>
      <c r="AE38" s="98">
        <v>7.0000000000000001E-3</v>
      </c>
      <c r="AF38" s="97">
        <f t="shared" si="13"/>
        <v>5.0049514755397106E-3</v>
      </c>
      <c r="AG38" s="98">
        <v>2E-3</v>
      </c>
      <c r="AH38" s="97">
        <f t="shared" si="11"/>
        <v>7.5074272133095657E-2</v>
      </c>
      <c r="AI38" s="98">
        <v>0.03</v>
      </c>
      <c r="AJ38" s="97">
        <f t="shared" si="14"/>
        <v>0.40039611804317687</v>
      </c>
      <c r="AK38" s="98">
        <v>0.16</v>
      </c>
      <c r="AL38" s="195"/>
      <c r="AM38" s="136"/>
      <c r="AN38" s="137"/>
      <c r="AO38" s="66"/>
    </row>
    <row r="39" spans="1:41" s="31" customFormat="1" ht="17" x14ac:dyDescent="0.2">
      <c r="A39" s="327"/>
      <c r="B39" s="61" t="s">
        <v>63</v>
      </c>
      <c r="C39" s="248" t="str">
        <f>IF(OR(TOTAL!C39="",TOTAL!C39=0),"",TOTAL!C39/TOTAL!$C$6*'Vîrsta 5-7 ani'!$C$6)</f>
        <v/>
      </c>
      <c r="D39" s="248" t="str">
        <f>IF(OR(TOTAL!D39="",TOTAL!D39=0),"",TOTAL!D39/TOTAL!$C$6*'Vîrsta 5-7 ani'!$C$6)</f>
        <v/>
      </c>
      <c r="E39" s="248" t="str">
        <f>IF(OR(TOTAL!E39="",TOTAL!E39=0),"",TOTAL!E39/TOTAL!$C$6*'Vîrsta 5-7 ani'!$C$6)</f>
        <v/>
      </c>
      <c r="F39" s="248" t="str">
        <f>IF(OR(TOTAL!F39="",TOTAL!F39=0),"",TOTAL!F39/TOTAL!$C$6*'Vîrsta 5-7 ani'!$C$6)</f>
        <v/>
      </c>
      <c r="G39" s="248" t="str">
        <f>IF(OR(TOTAL!G39="",TOTAL!G39=0),"",TOTAL!G39/TOTAL!$C$6*'Vîrsta 5-7 ani'!$C$6)</f>
        <v/>
      </c>
      <c r="H39" s="248">
        <f>IF(OR(TOTAL!H39="",TOTAL!H39=0),"",TOTAL!H39/TOTAL!$C$6*'Vîrsta 5-7 ani'!$C$6)</f>
        <v>0.1764705882352941</v>
      </c>
      <c r="I39" s="248">
        <f>IF(OR(TOTAL!I39="",TOTAL!I39=0),"",TOTAL!I39/TOTAL!$C$6*'Vîrsta 5-7 ani'!$C$6)</f>
        <v>0.54117647058823526</v>
      </c>
      <c r="J39" s="248">
        <f>IF(OR(TOTAL!J39="",TOTAL!J39=0),"",TOTAL!J39/TOTAL!$C$6*'Vîrsta 5-7 ani'!$C$6)</f>
        <v>0.29411764705882354</v>
      </c>
      <c r="K39" s="248">
        <f>IF(OR(TOTAL!K39="",TOTAL!K39=0),"",TOTAL!K39/TOTAL!$C$6*'Vîrsta 5-7 ani'!$C$6)</f>
        <v>0.1764705882352941</v>
      </c>
      <c r="L39" s="248" t="str">
        <f>IF(OR(TOTAL!L39="",TOTAL!L39=0),"",TOTAL!L39/TOTAL!$C$6*'Vîrsta 5-7 ani'!$C$6)</f>
        <v/>
      </c>
      <c r="M39" s="248" t="str">
        <f>IF(OR(TOTAL!M39="",TOTAL!M39=0),"",TOTAL!M39/TOTAL!$C$6*'Vîrsta 5-7 ani'!$C$6)</f>
        <v/>
      </c>
      <c r="N39" s="248" t="str">
        <f>IF(OR(TOTAL!N39="",TOTAL!N39=0),"",TOTAL!N39/TOTAL!$C$6*'Vîrsta 5-7 ani'!$C$6)</f>
        <v/>
      </c>
      <c r="O39" s="248" t="str">
        <f>IF(OR(TOTAL!O39="",TOTAL!O39=0),"",TOTAL!O39/TOTAL!$C$6*'Vîrsta 5-7 ani'!$C$6)</f>
        <v/>
      </c>
      <c r="P39" s="248" t="str">
        <f>IF(OR(TOTAL!P39="",TOTAL!P39=0),"",TOTAL!P39/TOTAL!$C$6*'Vîrsta 5-7 ani'!$C$6)</f>
        <v/>
      </c>
      <c r="Q39" s="248" t="str">
        <f>IF(OR(TOTAL!Q39="",TOTAL!Q39=0),"",TOTAL!Q39/TOTAL!$C$6*'Vîrsta 5-7 ani'!$C$6)</f>
        <v/>
      </c>
      <c r="R39" s="248" t="str">
        <f>IF(OR(TOTAL!R39="",TOTAL!R39=0),"",TOTAL!R39/TOTAL!$C$6*'Vîrsta 5-7 ani'!$C$6)</f>
        <v/>
      </c>
      <c r="S39" s="248" t="str">
        <f>IF(OR(TOTAL!S39="",TOTAL!S39=0),"",TOTAL!S39/TOTAL!$C$6*'Vîrsta 5-7 ani'!$C$6)</f>
        <v/>
      </c>
      <c r="T39" s="248" t="str">
        <f>IF(OR(TOTAL!T39="",TOTAL!T39=0),"",TOTAL!T39/TOTAL!$C$6*'Vîrsta 5-7 ani'!$C$6)</f>
        <v/>
      </c>
      <c r="U39" s="248" t="str">
        <f>IF(OR(TOTAL!U39="",TOTAL!U39=0),"",TOTAL!U39/TOTAL!$C$6*'Vîrsta 5-7 ani'!$C$6)</f>
        <v/>
      </c>
      <c r="V39" s="248" t="str">
        <f>IF(OR(TOTAL!V39="",TOTAL!V39=0),"",TOTAL!V39/TOTAL!$C$6*'Vîrsta 5-7 ani'!$C$6)</f>
        <v/>
      </c>
      <c r="W39" s="248">
        <f>IF(OR(TOTAL!W39="",TOTAL!W39=0),"",TOTAL!W39/TOTAL!$C$6*'Vîrsta 5-7 ani'!$C$6)</f>
        <v>0.29411764705882354</v>
      </c>
      <c r="X39" s="248" t="str">
        <f>IF(OR(TOTAL!X39="",TOTAL!X39=0),"",TOTAL!X39/TOTAL!$C$6*'Vîrsta 5-7 ani'!$C$6)</f>
        <v/>
      </c>
      <c r="Y39" s="248" t="str">
        <f>IF(OR(TOTAL!Y39="",TOTAL!Y39=0),"",TOTAL!Y39/TOTAL!$C$6*'Vîrsta 5-7 ani'!$C$6)</f>
        <v/>
      </c>
      <c r="Z39" s="11">
        <f t="shared" si="15"/>
        <v>1.4823529411764707</v>
      </c>
      <c r="AA39" s="11">
        <f t="shared" si="2"/>
        <v>2.4955436720142603</v>
      </c>
      <c r="AB39" s="11">
        <f t="shared" si="10"/>
        <v>1.9964349376114083</v>
      </c>
      <c r="AC39" s="7">
        <v>20</v>
      </c>
      <c r="AD39" s="97">
        <f t="shared" si="12"/>
        <v>1.3975044563279859E-2</v>
      </c>
      <c r="AE39" s="98">
        <v>7.0000000000000001E-3</v>
      </c>
      <c r="AF39" s="97">
        <f t="shared" si="13"/>
        <v>3.9928698752228165E-3</v>
      </c>
      <c r="AG39" s="98">
        <v>2E-3</v>
      </c>
      <c r="AH39" s="97">
        <f t="shared" si="11"/>
        <v>6.7878787878787886E-2</v>
      </c>
      <c r="AI39" s="98">
        <v>3.4000000000000002E-2</v>
      </c>
      <c r="AJ39" s="97">
        <f t="shared" si="14"/>
        <v>0.27950089126559718</v>
      </c>
      <c r="AK39" s="98">
        <v>0.14000000000000001</v>
      </c>
      <c r="AL39" s="195"/>
      <c r="AM39" s="136"/>
      <c r="AN39" s="137"/>
      <c r="AO39" s="66"/>
    </row>
    <row r="40" spans="1:41" s="31" customFormat="1" ht="17" x14ac:dyDescent="0.2">
      <c r="A40" s="327"/>
      <c r="B40" s="61" t="s">
        <v>82</v>
      </c>
      <c r="C40" s="248" t="str">
        <f>IF(OR(TOTAL!C40="",TOTAL!C40=0),"",TOTAL!C40/TOTAL!$C$6*'Vîrsta 5-7 ani'!$C$6)</f>
        <v/>
      </c>
      <c r="D40" s="248">
        <f>IF(OR(TOTAL!D40="",TOTAL!D40=0),"",TOTAL!D40/TOTAL!$C$6*'Vîrsta 5-7 ani'!$C$6)</f>
        <v>8.8235294117647051E-2</v>
      </c>
      <c r="E40" s="248">
        <f>IF(OR(TOTAL!E40="",TOTAL!E40=0),"",TOTAL!E40/TOTAL!$C$6*'Vîrsta 5-7 ani'!$C$6)</f>
        <v>8.8235294117647051E-2</v>
      </c>
      <c r="F40" s="248">
        <f>IF(OR(TOTAL!F40="",TOTAL!F40=0),"",TOTAL!F40/TOTAL!$C$6*'Vîrsta 5-7 ani'!$C$6)</f>
        <v>8.8235294117647051E-2</v>
      </c>
      <c r="G40" s="248">
        <f>IF(OR(TOTAL!G40="",TOTAL!G40=0),"",TOTAL!G40/TOTAL!$C$6*'Vîrsta 5-7 ani'!$C$6)</f>
        <v>5.8823529411764705E-2</v>
      </c>
      <c r="H40" s="248" t="str">
        <f>IF(OR(TOTAL!H40="",TOTAL!H40=0),"",TOTAL!H40/TOTAL!$C$6*'Vîrsta 5-7 ani'!$C$6)</f>
        <v/>
      </c>
      <c r="I40" s="248" t="str">
        <f>IF(OR(TOTAL!I40="",TOTAL!I40=0),"",TOTAL!I40/TOTAL!$C$6*'Vîrsta 5-7 ani'!$C$6)</f>
        <v/>
      </c>
      <c r="J40" s="248" t="str">
        <f>IF(OR(TOTAL!J40="",TOTAL!J40=0),"",TOTAL!J40/TOTAL!$C$6*'Vîrsta 5-7 ani'!$C$6)</f>
        <v/>
      </c>
      <c r="K40" s="248" t="str">
        <f>IF(OR(TOTAL!K40="",TOTAL!K40=0),"",TOTAL!K40/TOTAL!$C$6*'Vîrsta 5-7 ani'!$C$6)</f>
        <v/>
      </c>
      <c r="L40" s="248" t="str">
        <f>IF(OR(TOTAL!L40="",TOTAL!L40=0),"",TOTAL!L40/TOTAL!$C$6*'Vîrsta 5-7 ani'!$C$6)</f>
        <v/>
      </c>
      <c r="M40" s="248">
        <f>IF(OR(TOTAL!M40="",TOTAL!M40=0),"",TOTAL!M40/TOTAL!$C$6*'Vîrsta 5-7 ani'!$C$6)</f>
        <v>8.2352941176470587E-2</v>
      </c>
      <c r="N40" s="248" t="str">
        <f>IF(OR(TOTAL!N40="",TOTAL!N40=0),"",TOTAL!N40/TOTAL!$C$6*'Vîrsta 5-7 ani'!$C$6)</f>
        <v/>
      </c>
      <c r="O40" s="248">
        <f>IF(OR(TOTAL!O40="",TOTAL!O40=0),"",TOTAL!O40/TOTAL!$C$6*'Vîrsta 5-7 ani'!$C$6)</f>
        <v>7.6470588235294124E-2</v>
      </c>
      <c r="P40" s="248" t="str">
        <f>IF(OR(TOTAL!P40="",TOTAL!P40=0),"",TOTAL!P40/TOTAL!$C$6*'Vîrsta 5-7 ani'!$C$6)</f>
        <v/>
      </c>
      <c r="Q40" s="248" t="str">
        <f>IF(OR(TOTAL!Q40="",TOTAL!Q40=0),"",TOTAL!Q40/TOTAL!$C$6*'Vîrsta 5-7 ani'!$C$6)</f>
        <v/>
      </c>
      <c r="R40" s="248" t="str">
        <f>IF(OR(TOTAL!R40="",TOTAL!R40=0),"",TOTAL!R40/TOTAL!$C$6*'Vîrsta 5-7 ani'!$C$6)</f>
        <v/>
      </c>
      <c r="S40" s="248" t="str">
        <f>IF(OR(TOTAL!S40="",TOTAL!S40=0),"",TOTAL!S40/TOTAL!$C$6*'Vîrsta 5-7 ani'!$C$6)</f>
        <v/>
      </c>
      <c r="T40" s="248">
        <f>IF(OR(TOTAL!T40="",TOTAL!T40=0),"",TOTAL!T40/TOTAL!$C$6*'Vîrsta 5-7 ani'!$C$6)</f>
        <v>7.6470588235294124E-2</v>
      </c>
      <c r="U40" s="248" t="str">
        <f>IF(OR(TOTAL!U40="",TOTAL!U40=0),"",TOTAL!U40/TOTAL!$C$6*'Vîrsta 5-7 ani'!$C$6)</f>
        <v/>
      </c>
      <c r="V40" s="248" t="str">
        <f>IF(OR(TOTAL!V40="",TOTAL!V40=0),"",TOTAL!V40/TOTAL!$C$6*'Vîrsta 5-7 ani'!$C$6)</f>
        <v/>
      </c>
      <c r="W40" s="248">
        <f>IF(OR(TOTAL!W40="",TOTAL!W40=0),"",TOTAL!W40/TOTAL!$C$6*'Vîrsta 5-7 ani'!$C$6)</f>
        <v>7.6470588235294124E-2</v>
      </c>
      <c r="X40" s="248" t="str">
        <f>IF(OR(TOTAL!X40="",TOTAL!X40=0),"",TOTAL!X40/TOTAL!$C$6*'Vîrsta 5-7 ani'!$C$6)</f>
        <v/>
      </c>
      <c r="Y40" s="248" t="str">
        <f>IF(OR(TOTAL!Y40="",TOTAL!Y40=0),"",TOTAL!Y40/TOTAL!$C$6*'Vîrsta 5-7 ani'!$C$6)</f>
        <v/>
      </c>
      <c r="Z40" s="11">
        <f t="shared" si="15"/>
        <v>0.63529411764705879</v>
      </c>
      <c r="AA40" s="11">
        <f t="shared" si="2"/>
        <v>1.0695187165775402</v>
      </c>
      <c r="AB40" s="11">
        <f t="shared" si="10"/>
        <v>0.79144385026737973</v>
      </c>
      <c r="AC40" s="7">
        <v>26</v>
      </c>
      <c r="AD40" s="97">
        <f t="shared" si="12"/>
        <v>1.0288770053475936E-2</v>
      </c>
      <c r="AE40" s="98">
        <v>1.2999999999999999E-2</v>
      </c>
      <c r="AF40" s="97">
        <f t="shared" si="13"/>
        <v>2.3743315508021391E-3</v>
      </c>
      <c r="AG40" s="98">
        <v>3.0000000000000001E-3</v>
      </c>
      <c r="AH40" s="97">
        <f t="shared" si="11"/>
        <v>6.0941176470588242E-2</v>
      </c>
      <c r="AI40" s="98">
        <v>7.6999999999999999E-2</v>
      </c>
      <c r="AJ40" s="97">
        <f t="shared" si="14"/>
        <v>0.22160427807486635</v>
      </c>
      <c r="AK40" s="98">
        <v>0.28000000000000003</v>
      </c>
      <c r="AL40" s="195"/>
      <c r="AM40" s="136"/>
      <c r="AN40" s="137"/>
      <c r="AO40" s="66"/>
    </row>
    <row r="41" spans="1:41" s="31" customFormat="1" ht="17" x14ac:dyDescent="0.2">
      <c r="A41" s="327"/>
      <c r="B41" s="61" t="s">
        <v>81</v>
      </c>
      <c r="C41" s="248" t="str">
        <f>IF(OR(TOTAL!C41="",TOTAL!C41=0),"",TOTAL!C41/TOTAL!$C$6*'Vîrsta 5-7 ani'!$C$6)</f>
        <v/>
      </c>
      <c r="D41" s="248" t="str">
        <f>IF(OR(TOTAL!D41="",TOTAL!D41=0),"",TOTAL!D41/TOTAL!$C$6*'Vîrsta 5-7 ani'!$C$6)</f>
        <v/>
      </c>
      <c r="E41" s="248" t="str">
        <f>IF(OR(TOTAL!E41="",TOTAL!E41=0),"",TOTAL!E41/TOTAL!$C$6*'Vîrsta 5-7 ani'!$C$6)</f>
        <v/>
      </c>
      <c r="F41" s="248" t="str">
        <f>IF(OR(TOTAL!F41="",TOTAL!F41=0),"",TOTAL!F41/TOTAL!$C$6*'Vîrsta 5-7 ani'!$C$6)</f>
        <v/>
      </c>
      <c r="G41" s="248" t="str">
        <f>IF(OR(TOTAL!G41="",TOTAL!G41=0),"",TOTAL!G41/TOTAL!$C$6*'Vîrsta 5-7 ani'!$C$6)</f>
        <v/>
      </c>
      <c r="H41" s="248">
        <f>IF(OR(TOTAL!H41="",TOTAL!H41=0),"",TOTAL!H41/TOTAL!$C$6*'Vîrsta 5-7 ani'!$C$6)</f>
        <v>7.6470588235294124E-2</v>
      </c>
      <c r="I41" s="248">
        <f>IF(OR(TOTAL!I41="",TOTAL!I41=0),"",TOTAL!I41/TOTAL!$C$6*'Vîrsta 5-7 ani'!$C$6)</f>
        <v>5.2941176470588228E-2</v>
      </c>
      <c r="J41" s="248">
        <f>IF(OR(TOTAL!J41="",TOTAL!J41=0),"",TOTAL!J41/TOTAL!$C$6*'Vîrsta 5-7 ani'!$C$6)</f>
        <v>7.6470588235294124E-2</v>
      </c>
      <c r="K41" s="248">
        <f>IF(OR(TOTAL!K41="",TOTAL!K41=0),"",TOTAL!K41/TOTAL!$C$6*'Vîrsta 5-7 ani'!$C$6)</f>
        <v>7.0588235294117646E-2</v>
      </c>
      <c r="L41" s="248">
        <f>IF(OR(TOTAL!L41="",TOTAL!L41=0),"",TOTAL!L41/TOTAL!$C$6*'Vîrsta 5-7 ani'!$C$6)</f>
        <v>4.1176470588235294E-2</v>
      </c>
      <c r="M41" s="248" t="str">
        <f>IF(OR(TOTAL!M41="",TOTAL!M41=0),"",TOTAL!M41/TOTAL!$C$6*'Vîrsta 5-7 ani'!$C$6)</f>
        <v/>
      </c>
      <c r="N41" s="248">
        <f>IF(OR(TOTAL!N41="",TOTAL!N41=0),"",TOTAL!N41/TOTAL!$C$6*'Vîrsta 5-7 ani'!$C$6)</f>
        <v>5.2941176470588228E-2</v>
      </c>
      <c r="O41" s="248" t="str">
        <f>IF(OR(TOTAL!O41="",TOTAL!O41=0),"",TOTAL!O41/TOTAL!$C$6*'Vîrsta 5-7 ani'!$C$6)</f>
        <v/>
      </c>
      <c r="P41" s="248">
        <f>IF(OR(TOTAL!P41="",TOTAL!P41=0),"",TOTAL!P41/TOTAL!$C$6*'Vîrsta 5-7 ani'!$C$6)</f>
        <v>7.0588235294117646E-2</v>
      </c>
      <c r="Q41" s="248">
        <f>IF(OR(TOTAL!Q41="",TOTAL!Q41=0),"",TOTAL!Q41/TOTAL!$C$6*'Vîrsta 5-7 ani'!$C$6)</f>
        <v>7.0588235294117646E-2</v>
      </c>
      <c r="R41" s="248">
        <f>IF(OR(TOTAL!R41="",TOTAL!R41=0),"",TOTAL!R41/TOTAL!$C$6*'Vîrsta 5-7 ani'!$C$6)</f>
        <v>7.6470588235294124E-2</v>
      </c>
      <c r="S41" s="248">
        <f>IF(OR(TOTAL!S41="",TOTAL!S41=0),"",TOTAL!S41/TOTAL!$C$6*'Vîrsta 5-7 ani'!$C$6)</f>
        <v>7.6470588235294124E-2</v>
      </c>
      <c r="T41" s="248" t="str">
        <f>IF(OR(TOTAL!T41="",TOTAL!T41=0),"",TOTAL!T41/TOTAL!$C$6*'Vîrsta 5-7 ani'!$C$6)</f>
        <v/>
      </c>
      <c r="U41" s="248">
        <f>IF(OR(TOTAL!U41="",TOTAL!U41=0),"",TOTAL!U41/TOTAL!$C$6*'Vîrsta 5-7 ani'!$C$6)</f>
        <v>8.2352941176470587E-2</v>
      </c>
      <c r="V41" s="248" t="str">
        <f>IF(OR(TOTAL!V41="",TOTAL!V41=0),"",TOTAL!V41/TOTAL!$C$6*'Vîrsta 5-7 ani'!$C$6)</f>
        <v/>
      </c>
      <c r="W41" s="248" t="str">
        <f>IF(OR(TOTAL!W41="",TOTAL!W41=0),"",TOTAL!W41/TOTAL!$C$6*'Vîrsta 5-7 ani'!$C$6)</f>
        <v/>
      </c>
      <c r="X41" s="248" t="str">
        <f>IF(OR(TOTAL!X41="",TOTAL!X41=0),"",TOTAL!X41/TOTAL!$C$6*'Vîrsta 5-7 ani'!$C$6)</f>
        <v/>
      </c>
      <c r="Y41" s="248" t="str">
        <f>IF(OR(TOTAL!Y41="",TOTAL!Y41=0),"",TOTAL!Y41/TOTAL!$C$6*'Vîrsta 5-7 ani'!$C$6)</f>
        <v/>
      </c>
      <c r="Z41" s="11">
        <f t="shared" si="15"/>
        <v>0.74705882352941166</v>
      </c>
      <c r="AA41" s="11">
        <f t="shared" si="2"/>
        <v>1.2576747870865517</v>
      </c>
      <c r="AB41" s="11">
        <f t="shared" si="10"/>
        <v>1.0061398296692414</v>
      </c>
      <c r="AC41" s="7">
        <v>20</v>
      </c>
      <c r="AD41" s="97">
        <f t="shared" si="12"/>
        <v>4.4270152505446622E-2</v>
      </c>
      <c r="AE41" s="98">
        <v>4.3999999999999997E-2</v>
      </c>
      <c r="AF41" s="97">
        <f t="shared" si="13"/>
        <v>4.0245593186769655E-3</v>
      </c>
      <c r="AG41" s="98">
        <v>4.0000000000000001E-3</v>
      </c>
      <c r="AH41" s="97">
        <f t="shared" si="11"/>
        <v>9.0552584670231723E-2</v>
      </c>
      <c r="AI41" s="98">
        <v>0.09</v>
      </c>
      <c r="AJ41" s="97">
        <f t="shared" si="14"/>
        <v>0.41251733016438896</v>
      </c>
      <c r="AK41" s="98">
        <v>0.41</v>
      </c>
      <c r="AL41" s="195"/>
      <c r="AM41" s="136"/>
      <c r="AN41" s="137"/>
      <c r="AO41" s="66"/>
    </row>
    <row r="42" spans="1:41" s="31" customFormat="1" ht="17" x14ac:dyDescent="0.2">
      <c r="A42" s="327"/>
      <c r="B42" s="61" t="s">
        <v>64</v>
      </c>
      <c r="C42" s="248" t="str">
        <f>IF(OR(TOTAL!C42="",TOTAL!C42=0),"",TOTAL!C42/TOTAL!$C$6*'Vîrsta 5-7 ani'!$C$6)</f>
        <v/>
      </c>
      <c r="D42" s="248" t="str">
        <f>IF(OR(TOTAL!D42="",TOTAL!D42=0),"",TOTAL!D42/TOTAL!$C$6*'Vîrsta 5-7 ani'!$C$6)</f>
        <v/>
      </c>
      <c r="E42" s="248" t="str">
        <f>IF(OR(TOTAL!E42="",TOTAL!E42=0),"",TOTAL!E42/TOTAL!$C$6*'Vîrsta 5-7 ani'!$C$6)</f>
        <v/>
      </c>
      <c r="F42" s="248" t="str">
        <f>IF(OR(TOTAL!F42="",TOTAL!F42=0),"",TOTAL!F42/TOTAL!$C$6*'Vîrsta 5-7 ani'!$C$6)</f>
        <v/>
      </c>
      <c r="G42" s="248" t="str">
        <f>IF(OR(TOTAL!G42="",TOTAL!G42=0),"",TOTAL!G42/TOTAL!$C$6*'Vîrsta 5-7 ani'!$C$6)</f>
        <v/>
      </c>
      <c r="H42" s="248" t="str">
        <f>IF(OR(TOTAL!H42="",TOTAL!H42=0),"",TOTAL!H42/TOTAL!$C$6*'Vîrsta 5-7 ani'!$C$6)</f>
        <v/>
      </c>
      <c r="I42" s="248" t="str">
        <f>IF(OR(TOTAL!I42="",TOTAL!I42=0),"",TOTAL!I42/TOTAL!$C$6*'Vîrsta 5-7 ani'!$C$6)</f>
        <v/>
      </c>
      <c r="J42" s="248" t="str">
        <f>IF(OR(TOTAL!J42="",TOTAL!J42=0),"",TOTAL!J42/TOTAL!$C$6*'Vîrsta 5-7 ani'!$C$6)</f>
        <v/>
      </c>
      <c r="K42" s="248" t="str">
        <f>IF(OR(TOTAL!K42="",TOTAL!K42=0),"",TOTAL!K42/TOTAL!$C$6*'Vîrsta 5-7 ani'!$C$6)</f>
        <v/>
      </c>
      <c r="L42" s="248" t="str">
        <f>IF(OR(TOTAL!L42="",TOTAL!L42=0),"",TOTAL!L42/TOTAL!$C$6*'Vîrsta 5-7 ani'!$C$6)</f>
        <v/>
      </c>
      <c r="M42" s="248" t="str">
        <f>IF(OR(TOTAL!M42="",TOTAL!M42=0),"",TOTAL!M42/TOTAL!$C$6*'Vîrsta 5-7 ani'!$C$6)</f>
        <v/>
      </c>
      <c r="N42" s="248" t="str">
        <f>IF(OR(TOTAL!N42="",TOTAL!N42=0),"",TOTAL!N42/TOTAL!$C$6*'Vîrsta 5-7 ani'!$C$6)</f>
        <v/>
      </c>
      <c r="O42" s="248" t="str">
        <f>IF(OR(TOTAL!O42="",TOTAL!O42=0),"",TOTAL!O42/TOTAL!$C$6*'Vîrsta 5-7 ani'!$C$6)</f>
        <v/>
      </c>
      <c r="P42" s="248" t="str">
        <f>IF(OR(TOTAL!P42="",TOTAL!P42=0),"",TOTAL!P42/TOTAL!$C$6*'Vîrsta 5-7 ani'!$C$6)</f>
        <v/>
      </c>
      <c r="Q42" s="248" t="str">
        <f>IF(OR(TOTAL!Q42="",TOTAL!Q42=0),"",TOTAL!Q42/TOTAL!$C$6*'Vîrsta 5-7 ani'!$C$6)</f>
        <v/>
      </c>
      <c r="R42" s="248" t="str">
        <f>IF(OR(TOTAL!R42="",TOTAL!R42=0),"",TOTAL!R42/TOTAL!$C$6*'Vîrsta 5-7 ani'!$C$6)</f>
        <v/>
      </c>
      <c r="S42" s="248" t="str">
        <f>IF(OR(TOTAL!S42="",TOTAL!S42=0),"",TOTAL!S42/TOTAL!$C$6*'Vîrsta 5-7 ani'!$C$6)</f>
        <v/>
      </c>
      <c r="T42" s="248" t="str">
        <f>IF(OR(TOTAL!T42="",TOTAL!T42=0),"",TOTAL!T42/TOTAL!$C$6*'Vîrsta 5-7 ani'!$C$6)</f>
        <v/>
      </c>
      <c r="U42" s="248" t="str">
        <f>IF(OR(TOTAL!U42="",TOTAL!U42=0),"",TOTAL!U42/TOTAL!$C$6*'Vîrsta 5-7 ani'!$C$6)</f>
        <v/>
      </c>
      <c r="V42" s="248" t="str">
        <f>IF(OR(TOTAL!V42="",TOTAL!V42=0),"",TOTAL!V42/TOTAL!$C$6*'Vîrsta 5-7 ani'!$C$6)</f>
        <v/>
      </c>
      <c r="W42" s="248" t="str">
        <f>IF(OR(TOTAL!W42="",TOTAL!W42=0),"",TOTAL!W42/TOTAL!$C$6*'Vîrsta 5-7 ani'!$C$6)</f>
        <v/>
      </c>
      <c r="X42" s="248" t="str">
        <f>IF(OR(TOTAL!X42="",TOTAL!X42=0),"",TOTAL!X42/TOTAL!$C$6*'Vîrsta 5-7 ani'!$C$6)</f>
        <v/>
      </c>
      <c r="Y42" s="248" t="str">
        <f>IF(OR(TOTAL!Y42="",TOTAL!Y42=0),"",TOTAL!Y42/TOTAL!$C$6*'Vîrsta 5-7 ani'!$C$6)</f>
        <v/>
      </c>
      <c r="Z42" s="11">
        <f t="shared" si="15"/>
        <v>0</v>
      </c>
      <c r="AA42" s="11">
        <f t="shared" si="2"/>
        <v>0</v>
      </c>
      <c r="AB42" s="11" t="str">
        <f t="shared" si="10"/>
        <v/>
      </c>
      <c r="AC42" s="7">
        <v>20</v>
      </c>
      <c r="AD42" s="97" t="str">
        <f t="shared" si="12"/>
        <v/>
      </c>
      <c r="AE42" s="98">
        <v>2.1999999999999999E-2</v>
      </c>
      <c r="AF42" s="97" t="str">
        <f t="shared" si="13"/>
        <v/>
      </c>
      <c r="AG42" s="98">
        <v>3.0000000000000001E-3</v>
      </c>
      <c r="AH42" s="97" t="str">
        <f t="shared" si="11"/>
        <v/>
      </c>
      <c r="AI42" s="98">
        <v>5.7000000000000002E-2</v>
      </c>
      <c r="AJ42" s="97" t="str">
        <f t="shared" si="14"/>
        <v/>
      </c>
      <c r="AK42" s="98">
        <v>0.24</v>
      </c>
      <c r="AL42" s="195"/>
      <c r="AM42" s="136"/>
      <c r="AN42" s="137"/>
      <c r="AO42" s="66"/>
    </row>
    <row r="43" spans="1:41" s="31" customFormat="1" ht="17" x14ac:dyDescent="0.2">
      <c r="A43" s="327"/>
      <c r="B43" s="61" t="s">
        <v>65</v>
      </c>
      <c r="C43" s="248" t="str">
        <f>IF(OR(TOTAL!C43="",TOTAL!C43=0),"",TOTAL!C43/TOTAL!$C$6*'Vîrsta 5-7 ani'!$C$6)</f>
        <v/>
      </c>
      <c r="D43" s="248" t="str">
        <f>IF(OR(TOTAL!D43="",TOTAL!D43=0),"",TOTAL!D43/TOTAL!$C$6*'Vîrsta 5-7 ani'!$C$6)</f>
        <v/>
      </c>
      <c r="E43" s="248" t="str">
        <f>IF(OR(TOTAL!E43="",TOTAL!E43=0),"",TOTAL!E43/TOTAL!$C$6*'Vîrsta 5-7 ani'!$C$6)</f>
        <v/>
      </c>
      <c r="F43" s="248" t="str">
        <f>IF(OR(TOTAL!F43="",TOTAL!F43=0),"",TOTAL!F43/TOTAL!$C$6*'Vîrsta 5-7 ani'!$C$6)</f>
        <v/>
      </c>
      <c r="G43" s="248" t="str">
        <f>IF(OR(TOTAL!G43="",TOTAL!G43=0),"",TOTAL!G43/TOTAL!$C$6*'Vîrsta 5-7 ani'!$C$6)</f>
        <v/>
      </c>
      <c r="H43" s="248" t="str">
        <f>IF(OR(TOTAL!H43="",TOTAL!H43=0),"",TOTAL!H43/TOTAL!$C$6*'Vîrsta 5-7 ani'!$C$6)</f>
        <v/>
      </c>
      <c r="I43" s="248" t="str">
        <f>IF(OR(TOTAL!I43="",TOTAL!I43=0),"",TOTAL!I43/TOTAL!$C$6*'Vîrsta 5-7 ani'!$C$6)</f>
        <v/>
      </c>
      <c r="J43" s="248" t="str">
        <f>IF(OR(TOTAL!J43="",TOTAL!J43=0),"",TOTAL!J43/TOTAL!$C$6*'Vîrsta 5-7 ani'!$C$6)</f>
        <v/>
      </c>
      <c r="K43" s="248" t="str">
        <f>IF(OR(TOTAL!K43="",TOTAL!K43=0),"",TOTAL!K43/TOTAL!$C$6*'Vîrsta 5-7 ani'!$C$6)</f>
        <v/>
      </c>
      <c r="L43" s="248" t="str">
        <f>IF(OR(TOTAL!L43="",TOTAL!L43=0),"",TOTAL!L43/TOTAL!$C$6*'Vîrsta 5-7 ani'!$C$6)</f>
        <v/>
      </c>
      <c r="M43" s="248" t="str">
        <f>IF(OR(TOTAL!M43="",TOTAL!M43=0),"",TOTAL!M43/TOTAL!$C$6*'Vîrsta 5-7 ani'!$C$6)</f>
        <v/>
      </c>
      <c r="N43" s="248" t="str">
        <f>IF(OR(TOTAL!N43="",TOTAL!N43=0),"",TOTAL!N43/TOTAL!$C$6*'Vîrsta 5-7 ani'!$C$6)</f>
        <v/>
      </c>
      <c r="O43" s="248" t="str">
        <f>IF(OR(TOTAL!O43="",TOTAL!O43=0),"",TOTAL!O43/TOTAL!$C$6*'Vîrsta 5-7 ani'!$C$6)</f>
        <v/>
      </c>
      <c r="P43" s="248" t="str">
        <f>IF(OR(TOTAL!P43="",TOTAL!P43=0),"",TOTAL!P43/TOTAL!$C$6*'Vîrsta 5-7 ani'!$C$6)</f>
        <v/>
      </c>
      <c r="Q43" s="248" t="str">
        <f>IF(OR(TOTAL!Q43="",TOTAL!Q43=0),"",TOTAL!Q43/TOTAL!$C$6*'Vîrsta 5-7 ani'!$C$6)</f>
        <v/>
      </c>
      <c r="R43" s="248" t="str">
        <f>IF(OR(TOTAL!R43="",TOTAL!R43=0),"",TOTAL!R43/TOTAL!$C$6*'Vîrsta 5-7 ani'!$C$6)</f>
        <v/>
      </c>
      <c r="S43" s="248" t="str">
        <f>IF(OR(TOTAL!S43="",TOTAL!S43=0),"",TOTAL!S43/TOTAL!$C$6*'Vîrsta 5-7 ani'!$C$6)</f>
        <v/>
      </c>
      <c r="T43" s="248" t="str">
        <f>IF(OR(TOTAL!T43="",TOTAL!T43=0),"",TOTAL!T43/TOTAL!$C$6*'Vîrsta 5-7 ani'!$C$6)</f>
        <v/>
      </c>
      <c r="U43" s="248" t="str">
        <f>IF(OR(TOTAL!U43="",TOTAL!U43=0),"",TOTAL!U43/TOTAL!$C$6*'Vîrsta 5-7 ani'!$C$6)</f>
        <v/>
      </c>
      <c r="V43" s="248" t="str">
        <f>IF(OR(TOTAL!V43="",TOTAL!V43=0),"",TOTAL!V43/TOTAL!$C$6*'Vîrsta 5-7 ani'!$C$6)</f>
        <v/>
      </c>
      <c r="W43" s="248" t="str">
        <f>IF(OR(TOTAL!W43="",TOTAL!W43=0),"",TOTAL!W43/TOTAL!$C$6*'Vîrsta 5-7 ani'!$C$6)</f>
        <v/>
      </c>
      <c r="X43" s="248" t="str">
        <f>IF(OR(TOTAL!X43="",TOTAL!X43=0),"",TOTAL!X43/TOTAL!$C$6*'Vîrsta 5-7 ani'!$C$6)</f>
        <v/>
      </c>
      <c r="Y43" s="248" t="str">
        <f>IF(OR(TOTAL!Y43="",TOTAL!Y43=0),"",TOTAL!Y43/TOTAL!$C$6*'Vîrsta 5-7 ani'!$C$6)</f>
        <v/>
      </c>
      <c r="Z43" s="11">
        <f t="shared" si="15"/>
        <v>0</v>
      </c>
      <c r="AA43" s="11">
        <f t="shared" si="2"/>
        <v>0</v>
      </c>
      <c r="AB43" s="11" t="str">
        <f t="shared" si="10"/>
        <v/>
      </c>
      <c r="AC43" s="7">
        <v>20</v>
      </c>
      <c r="AD43" s="97" t="str">
        <f t="shared" si="12"/>
        <v/>
      </c>
      <c r="AE43" s="98">
        <v>6.8000000000000005E-2</v>
      </c>
      <c r="AF43" s="97" t="str">
        <f t="shared" si="13"/>
        <v/>
      </c>
      <c r="AG43" s="98">
        <v>1E-3</v>
      </c>
      <c r="AH43" s="97" t="str">
        <f t="shared" si="11"/>
        <v/>
      </c>
      <c r="AI43" s="98">
        <v>0.26300000000000001</v>
      </c>
      <c r="AJ43" s="97" t="str">
        <f t="shared" si="14"/>
        <v/>
      </c>
      <c r="AK43" s="98">
        <v>1.37</v>
      </c>
      <c r="AL43" s="195"/>
      <c r="AM43" s="136"/>
      <c r="AN43" s="137"/>
      <c r="AO43" s="66"/>
    </row>
    <row r="44" spans="1:41" s="31" customFormat="1" ht="17" x14ac:dyDescent="0.2">
      <c r="A44" s="327"/>
      <c r="B44" s="58" t="s">
        <v>57</v>
      </c>
      <c r="C44" s="247" t="str">
        <f>IF(OR(TOTAL!C44="",TOTAL!C44=0),"",TOTAL!C44/TOTAL!$C$6*'Vîrsta 5-7 ani'!$C$6)</f>
        <v/>
      </c>
      <c r="D44" s="247" t="str">
        <f>IF(OR(TOTAL!D44="",TOTAL!D44=0),"",TOTAL!D44/TOTAL!$C$6*'Vîrsta 5-7 ani'!$C$6)</f>
        <v/>
      </c>
      <c r="E44" s="247" t="str">
        <f>IF(OR(TOTAL!E44="",TOTAL!E44=0),"",TOTAL!E44/TOTAL!$C$6*'Vîrsta 5-7 ani'!$C$6)</f>
        <v/>
      </c>
      <c r="F44" s="247" t="str">
        <f>IF(OR(TOTAL!F44="",TOTAL!F44=0),"",TOTAL!F44/TOTAL!$C$6*'Vîrsta 5-7 ani'!$C$6)</f>
        <v/>
      </c>
      <c r="G44" s="247" t="str">
        <f>IF(OR(TOTAL!G44="",TOTAL!G44=0),"",TOTAL!G44/TOTAL!$C$6*'Vîrsta 5-7 ani'!$C$6)</f>
        <v/>
      </c>
      <c r="H44" s="247" t="str">
        <f>IF(OR(TOTAL!H44="",TOTAL!H44=0),"",TOTAL!H44/TOTAL!$C$6*'Vîrsta 5-7 ani'!$C$6)</f>
        <v/>
      </c>
      <c r="I44" s="247" t="str">
        <f>IF(OR(TOTAL!I44="",TOTAL!I44=0),"",TOTAL!I44/TOTAL!$C$6*'Vîrsta 5-7 ani'!$C$6)</f>
        <v/>
      </c>
      <c r="J44" s="247" t="str">
        <f>IF(OR(TOTAL!J44="",TOTAL!J44=0),"",TOTAL!J44/TOTAL!$C$6*'Vîrsta 5-7 ani'!$C$6)</f>
        <v/>
      </c>
      <c r="K44" s="247" t="str">
        <f>IF(OR(TOTAL!K44="",TOTAL!K44=0),"",TOTAL!K44/TOTAL!$C$6*'Vîrsta 5-7 ani'!$C$6)</f>
        <v/>
      </c>
      <c r="L44" s="247" t="str">
        <f>IF(OR(TOTAL!L44="",TOTAL!L44=0),"",TOTAL!L44/TOTAL!$C$6*'Vîrsta 5-7 ani'!$C$6)</f>
        <v/>
      </c>
      <c r="M44" s="247" t="str">
        <f>IF(OR(TOTAL!M44="",TOTAL!M44=0),"",TOTAL!M44/TOTAL!$C$6*'Vîrsta 5-7 ani'!$C$6)</f>
        <v/>
      </c>
      <c r="N44" s="247" t="str">
        <f>IF(OR(TOTAL!N44="",TOTAL!N44=0),"",TOTAL!N44/TOTAL!$C$6*'Vîrsta 5-7 ani'!$C$6)</f>
        <v/>
      </c>
      <c r="O44" s="247" t="str">
        <f>IF(OR(TOTAL!O44="",TOTAL!O44=0),"",TOTAL!O44/TOTAL!$C$6*'Vîrsta 5-7 ani'!$C$6)</f>
        <v/>
      </c>
      <c r="P44" s="247" t="str">
        <f>IF(OR(TOTAL!P44="",TOTAL!P44=0),"",TOTAL!P44/TOTAL!$C$6*'Vîrsta 5-7 ani'!$C$6)</f>
        <v/>
      </c>
      <c r="Q44" s="247" t="str">
        <f>IF(OR(TOTAL!Q44="",TOTAL!Q44=0),"",TOTAL!Q44/TOTAL!$C$6*'Vîrsta 5-7 ani'!$C$6)</f>
        <v/>
      </c>
      <c r="R44" s="247" t="str">
        <f>IF(OR(TOTAL!R44="",TOTAL!R44=0),"",TOTAL!R44/TOTAL!$C$6*'Vîrsta 5-7 ani'!$C$6)</f>
        <v/>
      </c>
      <c r="S44" s="247" t="str">
        <f>IF(OR(TOTAL!S44="",TOTAL!S44=0),"",TOTAL!S44/TOTAL!$C$6*'Vîrsta 5-7 ani'!$C$6)</f>
        <v/>
      </c>
      <c r="T44" s="247" t="str">
        <f>IF(OR(TOTAL!T44="",TOTAL!T44=0),"",TOTAL!T44/TOTAL!$C$6*'Vîrsta 5-7 ani'!$C$6)</f>
        <v/>
      </c>
      <c r="U44" s="247" t="str">
        <f>IF(OR(TOTAL!U44="",TOTAL!U44=0),"",TOTAL!U44/TOTAL!$C$6*'Vîrsta 5-7 ani'!$C$6)</f>
        <v/>
      </c>
      <c r="V44" s="247" t="str">
        <f>IF(OR(TOTAL!V44="",TOTAL!V44=0),"",TOTAL!V44/TOTAL!$C$6*'Vîrsta 5-7 ani'!$C$6)</f>
        <v/>
      </c>
      <c r="W44" s="247" t="str">
        <f>IF(OR(TOTAL!W44="",TOTAL!W44=0),"",TOTAL!W44/TOTAL!$C$6*'Vîrsta 5-7 ani'!$C$6)</f>
        <v/>
      </c>
      <c r="X44" s="247" t="str">
        <f>IF(OR(TOTAL!X44="",TOTAL!X44=0),"",TOTAL!X44/TOTAL!$C$6*'Vîrsta 5-7 ani'!$C$6)</f>
        <v/>
      </c>
      <c r="Y44" s="247" t="str">
        <f>IF(OR(TOTAL!Y44="",TOTAL!Y44=0),"",TOTAL!Y44/TOTAL!$C$6*'Vîrsta 5-7 ani'!$C$6)</f>
        <v/>
      </c>
      <c r="Z44" s="11">
        <f t="shared" si="15"/>
        <v>0</v>
      </c>
      <c r="AA44" s="11">
        <f t="shared" si="2"/>
        <v>0</v>
      </c>
      <c r="AB44" s="11" t="str">
        <f t="shared" si="10"/>
        <v/>
      </c>
      <c r="AC44" s="7">
        <v>40</v>
      </c>
      <c r="AD44" s="97" t="str">
        <f t="shared" si="12"/>
        <v/>
      </c>
      <c r="AE44" s="98">
        <v>6.0000000000000001E-3</v>
      </c>
      <c r="AF44" s="97" t="str">
        <f t="shared" si="13"/>
        <v/>
      </c>
      <c r="AG44" s="98">
        <v>2E-3</v>
      </c>
      <c r="AH44" s="97" t="str">
        <f t="shared" si="11"/>
        <v/>
      </c>
      <c r="AI44" s="98">
        <v>7.5999999999999998E-2</v>
      </c>
      <c r="AJ44" s="97" t="str">
        <f t="shared" si="14"/>
        <v/>
      </c>
      <c r="AK44" s="98">
        <v>0.3</v>
      </c>
      <c r="AL44" s="196"/>
      <c r="AM44" s="138"/>
      <c r="AN44" s="139"/>
      <c r="AO44" s="66"/>
    </row>
    <row r="45" spans="1:41" s="21" customFormat="1" ht="17" x14ac:dyDescent="0.2">
      <c r="A45" s="316">
        <v>3</v>
      </c>
      <c r="B45" s="63" t="s">
        <v>2</v>
      </c>
      <c r="C45" s="161">
        <f>IF(OR(TOTAL!C45="",TOTAL!C45=0),"",IF('Vîrsta 1-2 ani'!$C$6&lt;=0,(('Vîrsta 3-4 ani'!C45/'Vîrsta 3-4 ani'!$C$6)+0.056)*'Vîrsta 5-7 ani'!$C$6,(('Vîrsta 1-2 ani'!C45/'Vîrsta 1-2 ani'!$C$6)+0.08)*'Vîrsta 5-7 ani'!$C$6))</f>
        <v>6.1411764705882357</v>
      </c>
      <c r="D45" s="161">
        <f>IF(OR(TOTAL!D45="",TOTAL!D45=0),"",IF('Vîrsta 1-2 ani'!$C$6&lt;=0,(('Vîrsta 3-4 ani'!D45/'Vîrsta 3-4 ani'!$C$6)+0.056)*'Vîrsta 5-7 ani'!$C$6,(('Vîrsta 1-2 ani'!D45/'Vîrsta 1-2 ani'!$C$6)+0.08)*'Vîrsta 5-7 ani'!$C$6))</f>
        <v>5.552941176470588</v>
      </c>
      <c r="E45" s="161">
        <f>IF(OR(TOTAL!E45="",TOTAL!E45=0),"",IF('Vîrsta 1-2 ani'!$C$6&lt;=0,(('Vîrsta 3-4 ani'!E45/'Vîrsta 3-4 ani'!$C$6)+0.056)*'Vîrsta 5-7 ani'!$C$6,(('Vîrsta 1-2 ani'!E45/'Vîrsta 1-2 ani'!$C$6)+0.08)*'Vîrsta 5-7 ani'!$C$6))</f>
        <v>6.4941176470588227</v>
      </c>
      <c r="F45" s="161">
        <f>IF(OR(TOTAL!F45="",TOTAL!F45=0),"",IF('Vîrsta 1-2 ani'!$C$6&lt;=0,(('Vîrsta 3-4 ani'!F45/'Vîrsta 3-4 ani'!$C$6)+0.056)*'Vîrsta 5-7 ani'!$C$6,(('Vîrsta 1-2 ani'!F45/'Vîrsta 1-2 ani'!$C$6)+0.08)*'Vîrsta 5-7 ani'!$C$6))</f>
        <v>5.1176470588235299</v>
      </c>
      <c r="G45" s="161">
        <f>IF(OR(TOTAL!G45="",TOTAL!G45=0),"",IF('Vîrsta 1-2 ani'!$C$6&lt;=0,(('Vîrsta 3-4 ani'!G45/'Vîrsta 3-4 ani'!$C$6)+0.056)*'Vîrsta 5-7 ani'!$C$6,(('Vîrsta 1-2 ani'!G45/'Vîrsta 1-2 ani'!$C$6)+0.08)*'Vîrsta 5-7 ani'!$C$6))</f>
        <v>5.8117647058823527</v>
      </c>
      <c r="H45" s="161">
        <f>IF(OR(TOTAL!H45="",TOTAL!H45=0),"",IF('Vîrsta 1-2 ani'!$C$6&lt;=0,(('Vîrsta 3-4 ani'!H45/'Vîrsta 3-4 ani'!$C$6)+0.056)*'Vîrsta 5-7 ani'!$C$6,(('Vîrsta 1-2 ani'!H45/'Vîrsta 1-2 ani'!$C$6)+0.08)*'Vîrsta 5-7 ani'!$C$6))</f>
        <v>5.7</v>
      </c>
      <c r="I45" s="161">
        <f>IF(OR(TOTAL!I45="",TOTAL!I45=0),"",IF('Vîrsta 1-2 ani'!$C$6&lt;=0,(('Vîrsta 3-4 ani'!I45/'Vîrsta 3-4 ani'!$C$6)+0.056)*'Vîrsta 5-7 ani'!$C$6,(('Vîrsta 1-2 ani'!I45/'Vîrsta 1-2 ani'!$C$6)+0.08)*'Vîrsta 5-7 ani'!$C$6))</f>
        <v>6.5235294117647049</v>
      </c>
      <c r="J45" s="161">
        <f>IF(OR(TOTAL!J45="",TOTAL!J45=0),"",IF('Vîrsta 1-2 ani'!$C$6&lt;=0,(('Vîrsta 3-4 ani'!J45/'Vîrsta 3-4 ani'!$C$6)+0.056)*'Vîrsta 5-7 ani'!$C$6,(('Vîrsta 1-2 ani'!J45/'Vîrsta 1-2 ani'!$C$6)+0.08)*'Vîrsta 5-7 ani'!$C$6))</f>
        <v>4.8588235294117643</v>
      </c>
      <c r="K45" s="161">
        <f>IF(OR(TOTAL!K45="",TOTAL!K45=0),"",IF('Vîrsta 1-2 ani'!$C$6&lt;=0,(('Vîrsta 3-4 ani'!K45/'Vîrsta 3-4 ani'!$C$6)+0.056)*'Vîrsta 5-7 ani'!$C$6,(('Vîrsta 1-2 ani'!K45/'Vîrsta 1-2 ani'!$C$6)+0.08)*'Vîrsta 5-7 ani'!$C$6))</f>
        <v>6.1588235294117659</v>
      </c>
      <c r="L45" s="161">
        <f>IF(OR(TOTAL!L45="",TOTAL!L45=0),"",IF('Vîrsta 1-2 ani'!$C$6&lt;=0,(('Vîrsta 3-4 ani'!L45/'Vîrsta 3-4 ani'!$C$6)+0.056)*'Vîrsta 5-7 ani'!$C$6,(('Vîrsta 1-2 ani'!L45/'Vîrsta 1-2 ani'!$C$6)+0.08)*'Vîrsta 5-7 ani'!$C$6))</f>
        <v>7.276470588235294</v>
      </c>
      <c r="M45" s="161">
        <f>IF(OR(TOTAL!M45="",TOTAL!M45=0),"",IF('Vîrsta 1-2 ani'!$C$6&lt;=0,(('Vîrsta 3-4 ani'!M45/'Vîrsta 3-4 ani'!$C$6)+0.056)*'Vîrsta 5-7 ani'!$C$6,(('Vîrsta 1-2 ani'!M45/'Vîrsta 1-2 ani'!$C$6)+0.08)*'Vîrsta 5-7 ani'!$C$6))</f>
        <v>7.5941176470588232</v>
      </c>
      <c r="N45" s="161">
        <f>IF(OR(TOTAL!N45="",TOTAL!N45=0),"",IF('Vîrsta 1-2 ani'!$C$6&lt;=0,(('Vîrsta 3-4 ani'!N45/'Vîrsta 3-4 ani'!$C$6)+0.056)*'Vîrsta 5-7 ani'!$C$6,(('Vîrsta 1-2 ani'!N45/'Vîrsta 1-2 ani'!$C$6)+0.08)*'Vîrsta 5-7 ani'!$C$6))</f>
        <v>6.5294117647058822</v>
      </c>
      <c r="O45" s="161">
        <f>IF(OR(TOTAL!O45="",TOTAL!O45=0),"",IF('Vîrsta 1-2 ani'!$C$6&lt;=0,(('Vîrsta 3-4 ani'!O45/'Vîrsta 3-4 ani'!$C$6)+0.056)*'Vîrsta 5-7 ani'!$C$6,(('Vîrsta 1-2 ani'!O45/'Vîrsta 1-2 ani'!$C$6)+0.08)*'Vîrsta 5-7 ani'!$C$6))</f>
        <v>6.1411764705882357</v>
      </c>
      <c r="P45" s="161">
        <f>IF(OR(TOTAL!P45="",TOTAL!P45=0),"",IF('Vîrsta 1-2 ani'!$C$6&lt;=0,(('Vîrsta 3-4 ani'!P45/'Vîrsta 3-4 ani'!$C$6)+0.056)*'Vîrsta 5-7 ani'!$C$6,(('Vîrsta 1-2 ani'!P45/'Vîrsta 1-2 ani'!$C$6)+0.08)*'Vîrsta 5-7 ani'!$C$6))</f>
        <v>7.4705882352941178</v>
      </c>
      <c r="Q45" s="161">
        <f>IF(OR(TOTAL!Q45="",TOTAL!Q45=0),"",IF('Vîrsta 1-2 ani'!$C$6&lt;=0,(('Vîrsta 3-4 ani'!Q45/'Vîrsta 3-4 ani'!$C$6)+0.056)*'Vîrsta 5-7 ani'!$C$6,(('Vîrsta 1-2 ani'!Q45/'Vîrsta 1-2 ani'!$C$6)+0.08)*'Vîrsta 5-7 ani'!$C$6))</f>
        <v>6.3941176470588239</v>
      </c>
      <c r="R45" s="161">
        <f>IF(OR(TOTAL!R45="",TOTAL!R45=0),"",IF('Vîrsta 1-2 ani'!$C$6&lt;=0,(('Vîrsta 3-4 ani'!R45/'Vîrsta 3-4 ani'!$C$6)+0.056)*'Vîrsta 5-7 ani'!$C$6,(('Vîrsta 1-2 ani'!R45/'Vîrsta 1-2 ani'!$C$6)+0.08)*'Vîrsta 5-7 ani'!$C$6))</f>
        <v>7.4352941176470573</v>
      </c>
      <c r="S45" s="161">
        <f>IF(OR(TOTAL!S45="",TOTAL!S45=0),"",IF('Vîrsta 1-2 ani'!$C$6&lt;=0,(('Vîrsta 3-4 ani'!S45/'Vîrsta 3-4 ani'!$C$6)+0.056)*'Vîrsta 5-7 ani'!$C$6,(('Vîrsta 1-2 ani'!S45/'Vîrsta 1-2 ani'!$C$6)+0.08)*'Vîrsta 5-7 ani'!$C$6))</f>
        <v>5.9058823529411759</v>
      </c>
      <c r="T45" s="161">
        <f>IF(OR(TOTAL!T45="",TOTAL!T45=0),"",IF('Vîrsta 1-2 ani'!$C$6&lt;=0,(('Vîrsta 3-4 ani'!T45/'Vîrsta 3-4 ani'!$C$6)+0.056)*'Vîrsta 5-7 ani'!$C$6,(('Vîrsta 1-2 ani'!T45/'Vîrsta 1-2 ani'!$C$6)+0.08)*'Vîrsta 5-7 ani'!$C$6))</f>
        <v>7.6117647058823525</v>
      </c>
      <c r="U45" s="161">
        <f>IF(OR(TOTAL!U45="",TOTAL!U45=0),"",IF('Vîrsta 1-2 ani'!$C$6&lt;=0,(('Vîrsta 3-4 ani'!U45/'Vîrsta 3-4 ani'!$C$6)+0.056)*'Vîrsta 5-7 ani'!$C$6,(('Vîrsta 1-2 ani'!U45/'Vîrsta 1-2 ani'!$C$6)+0.08)*'Vîrsta 5-7 ani'!$C$6))</f>
        <v>6.9294117647058817</v>
      </c>
      <c r="V45" s="161">
        <f>IF(OR(TOTAL!V45="",TOTAL!V45=0),"",IF('Vîrsta 1-2 ani'!$C$6&lt;=0,(('Vîrsta 3-4 ani'!V45/'Vîrsta 3-4 ani'!$C$6)+0.056)*'Vîrsta 5-7 ani'!$C$6,(('Vîrsta 1-2 ani'!V45/'Vîrsta 1-2 ani'!$C$6)+0.08)*'Vîrsta 5-7 ani'!$C$6))</f>
        <v>7.7647058823529402</v>
      </c>
      <c r="W45" s="161">
        <f>IF(OR(TOTAL!W45="",TOTAL!W45=0),"",IF('Vîrsta 1-2 ani'!$C$6&lt;=0,(('Vîrsta 3-4 ani'!W45/'Vîrsta 3-4 ani'!$C$6)+0.056)*'Vîrsta 5-7 ani'!$C$6,(('Vîrsta 1-2 ani'!W45/'Vîrsta 1-2 ani'!$C$6)+0.08)*'Vîrsta 5-7 ani'!$C$6))</f>
        <v>5.2117647058823522</v>
      </c>
      <c r="X45" s="161">
        <f>IF(OR(TOTAL!X45="",TOTAL!X45=0),"",IF('Vîrsta 1-2 ani'!$C$6&lt;=0,(('Vîrsta 3-4 ani'!X45/'Vîrsta 3-4 ani'!$C$6)+0.056)*'Vîrsta 5-7 ani'!$C$6,(('Vîrsta 1-2 ani'!X45/'Vîrsta 1-2 ani'!$C$6)+0.08)*'Vîrsta 5-7 ani'!$C$6))</f>
        <v>5.7</v>
      </c>
      <c r="Y45" s="161" t="str">
        <f>IF(OR(TOTAL!Y45="",TOTAL!Y45=0),"",IF('Vîrsta 1-2 ani'!$C$6&lt;=0,(('Vîrsta 3-4 ani'!Y45/'Vîrsta 3-4 ani'!$C$6)+0.056)*'Vîrsta 5-7 ani'!$C$6,(('Vîrsta 1-2 ani'!Y45/'Vîrsta 1-2 ani'!$C$6)+0.08)*'Vîrsta 5-7 ani'!$C$6))</f>
        <v/>
      </c>
      <c r="Z45" s="22">
        <f t="shared" si="15"/>
        <v>140.32352941176467</v>
      </c>
      <c r="AA45" s="22">
        <f t="shared" si="2"/>
        <v>236.23489799960382</v>
      </c>
      <c r="AB45" s="22">
        <f t="shared" ref="AB45:AB62" si="16">IFERROR(IF($AA45=0,"",$AA45-AC45*AA45/100),"")</f>
        <v>189.29502376708254</v>
      </c>
      <c r="AC45" s="23">
        <v>19.87</v>
      </c>
      <c r="AD45" s="102">
        <f>IFERROR(IF($AB45=0,"",$AB45*AE45),"")</f>
        <v>1.7036552139037426</v>
      </c>
      <c r="AE45" s="102">
        <v>8.9999999999999993E-3</v>
      </c>
      <c r="AF45" s="102">
        <f>IFERROR(IF($AB45=0,"",$AB45*AG45),"")</f>
        <v>2.0822452614379077</v>
      </c>
      <c r="AG45" s="102">
        <v>1.0999999999999999E-2</v>
      </c>
      <c r="AH45" s="102">
        <f>IFERROR(IF($AB45=0,"",$AB45*AI45),"")</f>
        <v>33.315924183006523</v>
      </c>
      <c r="AI45" s="102">
        <v>0.17599999999999999</v>
      </c>
      <c r="AJ45" s="102">
        <f>IFERROR(IF($AB45=0,"",$AB45*AK45),"")</f>
        <v>115.84855454545452</v>
      </c>
      <c r="AK45" s="103">
        <v>0.61199999999999999</v>
      </c>
      <c r="AL45" s="197">
        <v>176</v>
      </c>
      <c r="AM45" s="127">
        <f t="shared" ref="AM45" si="17">IFERROR((AB45-AL45),"")</f>
        <v>13.29502376708254</v>
      </c>
      <c r="AN45" s="127">
        <f t="shared" ref="AN45" si="18">IFERROR((AB45*100/AL45),"")</f>
        <v>107.55399077675143</v>
      </c>
      <c r="AO45" s="64"/>
    </row>
    <row r="46" spans="1:41" s="168" customFormat="1" ht="17" x14ac:dyDescent="0.2">
      <c r="A46" s="317"/>
      <c r="B46" s="60" t="s">
        <v>27</v>
      </c>
      <c r="C46" s="250" t="str">
        <f>IF(OR(TOTAL!C46="",TOTAL!C46=0),"",TOTAL!C46/TOTAL!$C$6*'Vîrsta 5-7 ani'!$C$6)</f>
        <v/>
      </c>
      <c r="D46" s="250">
        <f>IF(OR(TOTAL!D46="",TOTAL!D46=0),"",TOTAL!D46/TOTAL!$C$6*'Vîrsta 5-7 ani'!$C$6)</f>
        <v>4.5</v>
      </c>
      <c r="E46" s="250" t="str">
        <f>IF(OR(TOTAL!E46="",TOTAL!E46=0),"",TOTAL!E46/TOTAL!$C$6*'Vîrsta 5-7 ani'!$C$6)</f>
        <v/>
      </c>
      <c r="F46" s="250">
        <f>IF(OR(TOTAL!F46="",TOTAL!F46=0),"",TOTAL!F46/TOTAL!$C$6*'Vîrsta 5-7 ani'!$C$6)</f>
        <v>4.2705882352941167</v>
      </c>
      <c r="G46" s="250" t="str">
        <f>IF(OR(TOTAL!G46="",TOTAL!G46=0),"",TOTAL!G46/TOTAL!$C$6*'Vîrsta 5-7 ani'!$C$6)</f>
        <v/>
      </c>
      <c r="H46" s="250" t="str">
        <f>IF(OR(TOTAL!H46="",TOTAL!H46=0),"",TOTAL!H46/TOTAL!$C$6*'Vîrsta 5-7 ani'!$C$6)</f>
        <v/>
      </c>
      <c r="I46" s="250">
        <f>IF(OR(TOTAL!I46="",TOTAL!I46=0),"",TOTAL!I46/TOTAL!$C$6*'Vîrsta 5-7 ani'!$C$6)</f>
        <v>5.4117647058823533</v>
      </c>
      <c r="J46" s="250">
        <f>IF(OR(TOTAL!J46="",TOTAL!J46=0),"",TOTAL!J46/TOTAL!$C$6*'Vîrsta 5-7 ani'!$C$6)</f>
        <v>3.8823529411764701</v>
      </c>
      <c r="K46" s="250">
        <f>IF(OR(TOTAL!K46="",TOTAL!K46=0),"",TOTAL!K46/TOTAL!$C$6*'Vîrsta 5-7 ani'!$C$6)</f>
        <v>4.9411764705882355</v>
      </c>
      <c r="L46" s="250">
        <f>IF(OR(TOTAL!L46="",TOTAL!L46=0),"",TOTAL!L46/TOTAL!$C$6*'Vîrsta 5-7 ani'!$C$6)</f>
        <v>1.4705882352941175</v>
      </c>
      <c r="M46" s="250">
        <f>IF(OR(TOTAL!M46="",TOTAL!M46=0),"",TOTAL!M46/TOTAL!$C$6*'Vîrsta 5-7 ani'!$C$6)</f>
        <v>0.71764705882352942</v>
      </c>
      <c r="N46" s="250">
        <f>IF(OR(TOTAL!N46="",TOTAL!N46=0),"",TOTAL!N46/TOTAL!$C$6*'Vîrsta 5-7 ani'!$C$6)</f>
        <v>5.4117647058823533</v>
      </c>
      <c r="O46" s="250">
        <f>IF(OR(TOTAL!O46="",TOTAL!O46=0),"",TOTAL!O46/TOTAL!$C$6*'Vîrsta 5-7 ani'!$C$6)</f>
        <v>5.2941176470588243</v>
      </c>
      <c r="P46" s="250">
        <f>IF(OR(TOTAL!P46="",TOTAL!P46=0),"",TOTAL!P46/TOTAL!$C$6*'Vîrsta 5-7 ani'!$C$6)</f>
        <v>0.74117647058823533</v>
      </c>
      <c r="Q46" s="250">
        <f>IF(OR(TOTAL!Q46="",TOTAL!Q46=0),"",TOTAL!Q46/TOTAL!$C$6*'Vîrsta 5-7 ani'!$C$6)</f>
        <v>0.25294117647058822</v>
      </c>
      <c r="R46" s="250">
        <f>IF(OR(TOTAL!R46="",TOTAL!R46=0),"",TOTAL!R46/TOTAL!$C$6*'Vîrsta 5-7 ani'!$C$6)</f>
        <v>1.2941176470588238</v>
      </c>
      <c r="S46" s="250">
        <f>IF(OR(TOTAL!S46="",TOTAL!S46=0),"",TOTAL!S46/TOTAL!$C$6*'Vîrsta 5-7 ani'!$C$6)</f>
        <v>5.0588235294117645</v>
      </c>
      <c r="T46" s="250">
        <f>IF(OR(TOTAL!T46="",TOTAL!T46=0),"",TOTAL!T46/TOTAL!$C$6*'Vîrsta 5-7 ani'!$C$6)</f>
        <v>1.2941176470588238</v>
      </c>
      <c r="U46" s="250">
        <f>IF(OR(TOTAL!U46="",TOTAL!U46=0),"",TOTAL!U46/TOTAL!$C$6*'Vîrsta 5-7 ani'!$C$6)</f>
        <v>5.6941176470588228</v>
      </c>
      <c r="V46" s="250">
        <f>IF(OR(TOTAL!V46="",TOTAL!V46=0),"",TOTAL!V46/TOTAL!$C$6*'Vîrsta 5-7 ani'!$C$6)</f>
        <v>1.3529411764705883</v>
      </c>
      <c r="W46" s="250" t="str">
        <f>IF(OR(TOTAL!W46="",TOTAL!W46=0),"",TOTAL!W46/TOTAL!$C$6*'Vîrsta 5-7 ani'!$C$6)</f>
        <v/>
      </c>
      <c r="X46" s="250" t="str">
        <f>IF(OR(TOTAL!X46="",TOTAL!X46=0),"",TOTAL!X46/TOTAL!$C$6*'Vîrsta 5-7 ani'!$C$6)</f>
        <v/>
      </c>
      <c r="Y46" s="250" t="str">
        <f>IF(OR(TOTAL!Y46="",TOTAL!Y46=0),"",TOTAL!Y46/TOTAL!$C$6*'Vîrsta 5-7 ani'!$C$6)</f>
        <v/>
      </c>
      <c r="Z46" s="24">
        <f t="shared" si="15"/>
        <v>51.588235294117652</v>
      </c>
      <c r="AA46" s="24">
        <f t="shared" si="2"/>
        <v>86.848880966528029</v>
      </c>
      <c r="AB46" s="24">
        <f t="shared" si="16"/>
        <v>76.42701525054467</v>
      </c>
      <c r="AC46" s="8">
        <v>12</v>
      </c>
      <c r="AD46" s="101">
        <f>IFERROR(IF($AB46=0,"",$AB46*AE46),"")</f>
        <v>0.30570806100217868</v>
      </c>
      <c r="AE46" s="100">
        <v>4.0000000000000001E-3</v>
      </c>
      <c r="AF46" s="101">
        <f>IFERROR(IF($AB46=0,"",$AB46*AG46),"")</f>
        <v>0</v>
      </c>
      <c r="AG46" s="100">
        <v>0</v>
      </c>
      <c r="AH46" s="101">
        <f>IFERROR(IF($AB46=0,"",$AB46*AI46),"")</f>
        <v>8.6362527233115483</v>
      </c>
      <c r="AI46" s="100">
        <v>0.113</v>
      </c>
      <c r="AJ46" s="101">
        <f>IFERROR(IF($AB46=0,"",$AB46*AK46),"")</f>
        <v>35.920697167755996</v>
      </c>
      <c r="AK46" s="125">
        <v>0.47</v>
      </c>
      <c r="AL46" s="198"/>
      <c r="AM46" s="27"/>
      <c r="AN46" s="130"/>
      <c r="AO46" s="167"/>
    </row>
    <row r="47" spans="1:41" s="168" customFormat="1" ht="17" x14ac:dyDescent="0.2">
      <c r="A47" s="317"/>
      <c r="B47" s="60" t="s">
        <v>28</v>
      </c>
      <c r="C47" s="250" t="str">
        <f>IF(OR(TOTAL!C47="",TOTAL!C47=0),"",TOTAL!C47/TOTAL!$C$6*'Vîrsta 5-7 ani'!$C$6)</f>
        <v/>
      </c>
      <c r="D47" s="250" t="str">
        <f>IF(OR(TOTAL!D47="",TOTAL!D47=0),"",TOTAL!D47/TOTAL!$C$6*'Vîrsta 5-7 ani'!$C$6)</f>
        <v/>
      </c>
      <c r="E47" s="250" t="str">
        <f>IF(OR(TOTAL!E47="",TOTAL!E47=0),"",TOTAL!E47/TOTAL!$C$6*'Vîrsta 5-7 ani'!$C$6)</f>
        <v/>
      </c>
      <c r="F47" s="250" t="str">
        <f>IF(OR(TOTAL!F47="",TOTAL!F47=0),"",TOTAL!F47/TOTAL!$C$6*'Vîrsta 5-7 ani'!$C$6)</f>
        <v/>
      </c>
      <c r="G47" s="250" t="str">
        <f>IF(OR(TOTAL!G47="",TOTAL!G47=0),"",TOTAL!G47/TOTAL!$C$6*'Vîrsta 5-7 ani'!$C$6)</f>
        <v/>
      </c>
      <c r="H47" s="250" t="str">
        <f>IF(OR(TOTAL!H47="",TOTAL!H47=0),"",TOTAL!H47/TOTAL!$C$6*'Vîrsta 5-7 ani'!$C$6)</f>
        <v/>
      </c>
      <c r="I47" s="250" t="str">
        <f>IF(OR(TOTAL!I47="",TOTAL!I47=0),"",TOTAL!I47/TOTAL!$C$6*'Vîrsta 5-7 ani'!$C$6)</f>
        <v/>
      </c>
      <c r="J47" s="250" t="str">
        <f>IF(OR(TOTAL!J47="",TOTAL!J47=0),"",TOTAL!J47/TOTAL!$C$6*'Vîrsta 5-7 ani'!$C$6)</f>
        <v/>
      </c>
      <c r="K47" s="250" t="str">
        <f>IF(OR(TOTAL!K47="",TOTAL!K47=0),"",TOTAL!K47/TOTAL!$C$6*'Vîrsta 5-7 ani'!$C$6)</f>
        <v/>
      </c>
      <c r="L47" s="250" t="str">
        <f>IF(OR(TOTAL!L47="",TOTAL!L47=0),"",TOTAL!L47/TOTAL!$C$6*'Vîrsta 5-7 ani'!$C$6)</f>
        <v/>
      </c>
      <c r="M47" s="250" t="str">
        <f>IF(OR(TOTAL!M47="",TOTAL!M47=0),"",TOTAL!M47/TOTAL!$C$6*'Vîrsta 5-7 ani'!$C$6)</f>
        <v/>
      </c>
      <c r="N47" s="250" t="str">
        <f>IF(OR(TOTAL!N47="",TOTAL!N47=0),"",TOTAL!N47/TOTAL!$C$6*'Vîrsta 5-7 ani'!$C$6)</f>
        <v/>
      </c>
      <c r="O47" s="250" t="str">
        <f>IF(OR(TOTAL!O47="",TOTAL!O47=0),"",TOTAL!O47/TOTAL!$C$6*'Vîrsta 5-7 ani'!$C$6)</f>
        <v/>
      </c>
      <c r="P47" s="250" t="str">
        <f>IF(OR(TOTAL!P47="",TOTAL!P47=0),"",TOTAL!P47/TOTAL!$C$6*'Vîrsta 5-7 ani'!$C$6)</f>
        <v/>
      </c>
      <c r="Q47" s="250" t="str">
        <f>IF(OR(TOTAL!Q47="",TOTAL!Q47=0),"",TOTAL!Q47/TOTAL!$C$6*'Vîrsta 5-7 ani'!$C$6)</f>
        <v/>
      </c>
      <c r="R47" s="250" t="str">
        <f>IF(OR(TOTAL!R47="",TOTAL!R47=0),"",TOTAL!R47/TOTAL!$C$6*'Vîrsta 5-7 ani'!$C$6)</f>
        <v/>
      </c>
      <c r="S47" s="250" t="str">
        <f>IF(OR(TOTAL!S47="",TOTAL!S47=0),"",TOTAL!S47/TOTAL!$C$6*'Vîrsta 5-7 ani'!$C$6)</f>
        <v/>
      </c>
      <c r="T47" s="250" t="str">
        <f>IF(OR(TOTAL!T47="",TOTAL!T47=0),"",TOTAL!T47/TOTAL!$C$6*'Vîrsta 5-7 ani'!$C$6)</f>
        <v/>
      </c>
      <c r="U47" s="250" t="str">
        <f>IF(OR(TOTAL!U47="",TOTAL!U47=0),"",TOTAL!U47/TOTAL!$C$6*'Vîrsta 5-7 ani'!$C$6)</f>
        <v/>
      </c>
      <c r="V47" s="250" t="str">
        <f>IF(OR(TOTAL!V47="",TOTAL!V47=0),"",TOTAL!V47/TOTAL!$C$6*'Vîrsta 5-7 ani'!$C$6)</f>
        <v/>
      </c>
      <c r="W47" s="250" t="str">
        <f>IF(OR(TOTAL!W47="",TOTAL!W47=0),"",TOTAL!W47/TOTAL!$C$6*'Vîrsta 5-7 ani'!$C$6)</f>
        <v/>
      </c>
      <c r="X47" s="250" t="str">
        <f>IF(OR(TOTAL!X47="",TOTAL!X47=0),"",TOTAL!X47/TOTAL!$C$6*'Vîrsta 5-7 ani'!$C$6)</f>
        <v/>
      </c>
      <c r="Y47" s="250" t="str">
        <f>IF(OR(TOTAL!Y47="",TOTAL!Y47=0),"",TOTAL!Y47/TOTAL!$C$6*'Vîrsta 5-7 ani'!$C$6)</f>
        <v/>
      </c>
      <c r="Z47" s="24">
        <f t="shared" si="15"/>
        <v>0</v>
      </c>
      <c r="AA47" s="24">
        <f t="shared" si="2"/>
        <v>0</v>
      </c>
      <c r="AB47" s="24" t="str">
        <f>IFERROR(IF($AA47=0,"",$AA47-AC47*AA47/100),"")</f>
        <v/>
      </c>
      <c r="AC47" s="8">
        <v>10</v>
      </c>
      <c r="AD47" s="101" t="str">
        <f t="shared" ref="AD47:AD61" si="19">IFERROR(IF($AB47=0,"",$AB47*AE47),"")</f>
        <v/>
      </c>
      <c r="AE47" s="100">
        <v>7.0000000000000001E-3</v>
      </c>
      <c r="AF47" s="101" t="str">
        <f t="shared" ref="AF47:AF61" si="20">IFERROR(IF($AB47=0,"",$AB47*AG47),"")</f>
        <v/>
      </c>
      <c r="AG47" s="100">
        <v>0</v>
      </c>
      <c r="AH47" s="101" t="str">
        <f t="shared" ref="AH47:AH61" si="21">IFERROR(IF($AB47=0,"",$AB47*AI47),"")</f>
        <v/>
      </c>
      <c r="AI47" s="100">
        <v>0.13</v>
      </c>
      <c r="AJ47" s="101" t="str">
        <f t="shared" ref="AJ47:AJ61" si="22">IFERROR(IF($AB47=0,"",$AB47*AK47),"")</f>
        <v/>
      </c>
      <c r="AK47" s="125">
        <v>0.59</v>
      </c>
      <c r="AL47" s="171"/>
      <c r="AM47" s="28"/>
      <c r="AN47" s="131"/>
      <c r="AO47" s="167"/>
    </row>
    <row r="48" spans="1:41" s="168" customFormat="1" ht="17" x14ac:dyDescent="0.2">
      <c r="A48" s="317"/>
      <c r="B48" s="60" t="s">
        <v>29</v>
      </c>
      <c r="C48" s="250" t="str">
        <f>IF(OR(TOTAL!C48="",TOTAL!C48=0),"",TOTAL!C48/TOTAL!$C$6*'Vîrsta 5-7 ani'!$C$6)</f>
        <v/>
      </c>
      <c r="D48" s="250" t="str">
        <f>IF(OR(TOTAL!D48="",TOTAL!D48=0),"",TOTAL!D48/TOTAL!$C$6*'Vîrsta 5-7 ani'!$C$6)</f>
        <v/>
      </c>
      <c r="E48" s="250" t="str">
        <f>IF(OR(TOTAL!E48="",TOTAL!E48=0),"",TOTAL!E48/TOTAL!$C$6*'Vîrsta 5-7 ani'!$C$6)</f>
        <v/>
      </c>
      <c r="F48" s="250" t="str">
        <f>IF(OR(TOTAL!F48="",TOTAL!F48=0),"",TOTAL!F48/TOTAL!$C$6*'Vîrsta 5-7 ani'!$C$6)</f>
        <v/>
      </c>
      <c r="G48" s="250" t="str">
        <f>IF(OR(TOTAL!G48="",TOTAL!G48=0),"",TOTAL!G48/TOTAL!$C$6*'Vîrsta 5-7 ani'!$C$6)</f>
        <v/>
      </c>
      <c r="H48" s="250" t="str">
        <f>IF(OR(TOTAL!H48="",TOTAL!H48=0),"",TOTAL!H48/TOTAL!$C$6*'Vîrsta 5-7 ani'!$C$6)</f>
        <v/>
      </c>
      <c r="I48" s="250" t="str">
        <f>IF(OR(TOTAL!I48="",TOTAL!I48=0),"",TOTAL!I48/TOTAL!$C$6*'Vîrsta 5-7 ani'!$C$6)</f>
        <v/>
      </c>
      <c r="J48" s="250" t="str">
        <f>IF(OR(TOTAL!J48="",TOTAL!J48=0),"",TOTAL!J48/TOTAL!$C$6*'Vîrsta 5-7 ani'!$C$6)</f>
        <v/>
      </c>
      <c r="K48" s="250" t="str">
        <f>IF(OR(TOTAL!K48="",TOTAL!K48=0),"",TOTAL!K48/TOTAL!$C$6*'Vîrsta 5-7 ani'!$C$6)</f>
        <v/>
      </c>
      <c r="L48" s="250" t="str">
        <f>IF(OR(TOTAL!L48="",TOTAL!L48=0),"",TOTAL!L48/TOTAL!$C$6*'Vîrsta 5-7 ani'!$C$6)</f>
        <v/>
      </c>
      <c r="M48" s="250" t="str">
        <f>IF(OR(TOTAL!M48="",TOTAL!M48=0),"",TOTAL!M48/TOTAL!$C$6*'Vîrsta 5-7 ani'!$C$6)</f>
        <v/>
      </c>
      <c r="N48" s="250" t="str">
        <f>IF(OR(TOTAL!N48="",TOTAL!N48=0),"",TOTAL!N48/TOTAL!$C$6*'Vîrsta 5-7 ani'!$C$6)</f>
        <v/>
      </c>
      <c r="O48" s="250" t="str">
        <f>IF(OR(TOTAL!O48="",TOTAL!O48=0),"",TOTAL!O48/TOTAL!$C$6*'Vîrsta 5-7 ani'!$C$6)</f>
        <v/>
      </c>
      <c r="P48" s="250" t="str">
        <f>IF(OR(TOTAL!P48="",TOTAL!P48=0),"",TOTAL!P48/TOTAL!$C$6*'Vîrsta 5-7 ani'!$C$6)</f>
        <v/>
      </c>
      <c r="Q48" s="250" t="str">
        <f>IF(OR(TOTAL!Q48="",TOTAL!Q48=0),"",TOTAL!Q48/TOTAL!$C$6*'Vîrsta 5-7 ani'!$C$6)</f>
        <v/>
      </c>
      <c r="R48" s="250" t="str">
        <f>IF(OR(TOTAL!R48="",TOTAL!R48=0),"",TOTAL!R48/TOTAL!$C$6*'Vîrsta 5-7 ani'!$C$6)</f>
        <v/>
      </c>
      <c r="S48" s="250" t="str">
        <f>IF(OR(TOTAL!S48="",TOTAL!S48=0),"",TOTAL!S48/TOTAL!$C$6*'Vîrsta 5-7 ani'!$C$6)</f>
        <v/>
      </c>
      <c r="T48" s="250" t="str">
        <f>IF(OR(TOTAL!T48="",TOTAL!T48=0),"",TOTAL!T48/TOTAL!$C$6*'Vîrsta 5-7 ani'!$C$6)</f>
        <v/>
      </c>
      <c r="U48" s="250" t="str">
        <f>IF(OR(TOTAL!U48="",TOTAL!U48=0),"",TOTAL!U48/TOTAL!$C$6*'Vîrsta 5-7 ani'!$C$6)</f>
        <v/>
      </c>
      <c r="V48" s="250" t="str">
        <f>IF(OR(TOTAL!V48="",TOTAL!V48=0),"",TOTAL!V48/TOTAL!$C$6*'Vîrsta 5-7 ani'!$C$6)</f>
        <v/>
      </c>
      <c r="W48" s="250" t="str">
        <f>IF(OR(TOTAL!W48="",TOTAL!W48=0),"",TOTAL!W48/TOTAL!$C$6*'Vîrsta 5-7 ani'!$C$6)</f>
        <v/>
      </c>
      <c r="X48" s="250" t="str">
        <f>IF(OR(TOTAL!X48="",TOTAL!X48=0),"",TOTAL!X48/TOTAL!$C$6*'Vîrsta 5-7 ani'!$C$6)</f>
        <v/>
      </c>
      <c r="Y48" s="250" t="str">
        <f>IF(OR(TOTAL!Y48="",TOTAL!Y48=0),"",TOTAL!Y48/TOTAL!$C$6*'Vîrsta 5-7 ani'!$C$6)</f>
        <v/>
      </c>
      <c r="Z48" s="24">
        <f t="shared" si="15"/>
        <v>0</v>
      </c>
      <c r="AA48" s="24">
        <f t="shared" si="2"/>
        <v>0</v>
      </c>
      <c r="AB48" s="24" t="str">
        <f t="shared" si="16"/>
        <v/>
      </c>
      <c r="AC48" s="8">
        <v>10</v>
      </c>
      <c r="AD48" s="101" t="str">
        <f t="shared" si="19"/>
        <v/>
      </c>
      <c r="AE48" s="100">
        <v>4.0000000000000001E-3</v>
      </c>
      <c r="AF48" s="101" t="str">
        <f t="shared" si="20"/>
        <v/>
      </c>
      <c r="AG48" s="100">
        <v>1E-3</v>
      </c>
      <c r="AH48" s="101" t="str">
        <f t="shared" si="21"/>
        <v/>
      </c>
      <c r="AI48" s="100">
        <v>0.15</v>
      </c>
      <c r="AJ48" s="101" t="str">
        <f t="shared" si="22"/>
        <v/>
      </c>
      <c r="AK48" s="125">
        <v>0.57999999999999996</v>
      </c>
      <c r="AL48" s="171"/>
      <c r="AM48" s="28"/>
      <c r="AN48" s="131"/>
      <c r="AO48" s="167"/>
    </row>
    <row r="49" spans="1:41" s="168" customFormat="1" ht="17" x14ac:dyDescent="0.2">
      <c r="A49" s="317"/>
      <c r="B49" s="60" t="s">
        <v>30</v>
      </c>
      <c r="C49" s="250" t="str">
        <f>IF(OR(TOTAL!C49="",TOTAL!C49=0),"",TOTAL!C49/TOTAL!$C$6*'Vîrsta 5-7 ani'!$C$6)</f>
        <v/>
      </c>
      <c r="D49" s="250" t="str">
        <f>IF(OR(TOTAL!D49="",TOTAL!D49=0),"",TOTAL!D49/TOTAL!$C$6*'Vîrsta 5-7 ani'!$C$6)</f>
        <v/>
      </c>
      <c r="E49" s="250" t="str">
        <f>IF(OR(TOTAL!E49="",TOTAL!E49=0),"",TOTAL!E49/TOTAL!$C$6*'Vîrsta 5-7 ani'!$C$6)</f>
        <v/>
      </c>
      <c r="F49" s="250" t="str">
        <f>IF(OR(TOTAL!F49="",TOTAL!F49=0),"",TOTAL!F49/TOTAL!$C$6*'Vîrsta 5-7 ani'!$C$6)</f>
        <v/>
      </c>
      <c r="G49" s="250" t="str">
        <f>IF(OR(TOTAL!G49="",TOTAL!G49=0),"",TOTAL!G49/TOTAL!$C$6*'Vîrsta 5-7 ani'!$C$6)</f>
        <v/>
      </c>
      <c r="H49" s="250" t="str">
        <f>IF(OR(TOTAL!H49="",TOTAL!H49=0),"",TOTAL!H49/TOTAL!$C$6*'Vîrsta 5-7 ani'!$C$6)</f>
        <v/>
      </c>
      <c r="I49" s="250" t="str">
        <f>IF(OR(TOTAL!I49="",TOTAL!I49=0),"",TOTAL!I49/TOTAL!$C$6*'Vîrsta 5-7 ani'!$C$6)</f>
        <v/>
      </c>
      <c r="J49" s="250" t="str">
        <f>IF(OR(TOTAL!J49="",TOTAL!J49=0),"",TOTAL!J49/TOTAL!$C$6*'Vîrsta 5-7 ani'!$C$6)</f>
        <v/>
      </c>
      <c r="K49" s="250" t="str">
        <f>IF(OR(TOTAL!K49="",TOTAL!K49=0),"",TOTAL!K49/TOTAL!$C$6*'Vîrsta 5-7 ani'!$C$6)</f>
        <v/>
      </c>
      <c r="L49" s="250" t="str">
        <f>IF(OR(TOTAL!L49="",TOTAL!L49=0),"",TOTAL!L49/TOTAL!$C$6*'Vîrsta 5-7 ani'!$C$6)</f>
        <v/>
      </c>
      <c r="M49" s="250" t="str">
        <f>IF(OR(TOTAL!M49="",TOTAL!M49=0),"",TOTAL!M49/TOTAL!$C$6*'Vîrsta 5-7 ani'!$C$6)</f>
        <v/>
      </c>
      <c r="N49" s="250" t="str">
        <f>IF(OR(TOTAL!N49="",TOTAL!N49=0),"",TOTAL!N49/TOTAL!$C$6*'Vîrsta 5-7 ani'!$C$6)</f>
        <v/>
      </c>
      <c r="O49" s="250" t="str">
        <f>IF(OR(TOTAL!O49="",TOTAL!O49=0),"",TOTAL!O49/TOTAL!$C$6*'Vîrsta 5-7 ani'!$C$6)</f>
        <v/>
      </c>
      <c r="P49" s="250" t="str">
        <f>IF(OR(TOTAL!P49="",TOTAL!P49=0),"",TOTAL!P49/TOTAL!$C$6*'Vîrsta 5-7 ani'!$C$6)</f>
        <v/>
      </c>
      <c r="Q49" s="250" t="str">
        <f>IF(OR(TOTAL!Q49="",TOTAL!Q49=0),"",TOTAL!Q49/TOTAL!$C$6*'Vîrsta 5-7 ani'!$C$6)</f>
        <v/>
      </c>
      <c r="R49" s="250" t="str">
        <f>IF(OR(TOTAL!R49="",TOTAL!R49=0),"",TOTAL!R49/TOTAL!$C$6*'Vîrsta 5-7 ani'!$C$6)</f>
        <v/>
      </c>
      <c r="S49" s="250" t="str">
        <f>IF(OR(TOTAL!S49="",TOTAL!S49=0),"",TOTAL!S49/TOTAL!$C$6*'Vîrsta 5-7 ani'!$C$6)</f>
        <v/>
      </c>
      <c r="T49" s="250" t="str">
        <f>IF(OR(TOTAL!T49="",TOTAL!T49=0),"",TOTAL!T49/TOTAL!$C$6*'Vîrsta 5-7 ani'!$C$6)</f>
        <v/>
      </c>
      <c r="U49" s="250" t="str">
        <f>IF(OR(TOTAL!U49="",TOTAL!U49=0),"",TOTAL!U49/TOTAL!$C$6*'Vîrsta 5-7 ani'!$C$6)</f>
        <v/>
      </c>
      <c r="V49" s="250" t="str">
        <f>IF(OR(TOTAL!V49="",TOTAL!V49=0),"",TOTAL!V49/TOTAL!$C$6*'Vîrsta 5-7 ani'!$C$6)</f>
        <v/>
      </c>
      <c r="W49" s="250" t="str">
        <f>IF(OR(TOTAL!W49="",TOTAL!W49=0),"",TOTAL!W49/TOTAL!$C$6*'Vîrsta 5-7 ani'!$C$6)</f>
        <v/>
      </c>
      <c r="X49" s="250" t="str">
        <f>IF(OR(TOTAL!X49="",TOTAL!X49=0),"",TOTAL!X49/TOTAL!$C$6*'Vîrsta 5-7 ani'!$C$6)</f>
        <v/>
      </c>
      <c r="Y49" s="250" t="str">
        <f>IF(OR(TOTAL!Y49="",TOTAL!Y49=0),"",TOTAL!Y49/TOTAL!$C$6*'Vîrsta 5-7 ani'!$C$6)</f>
        <v/>
      </c>
      <c r="Z49" s="24">
        <f t="shared" si="15"/>
        <v>0</v>
      </c>
      <c r="AA49" s="24">
        <f t="shared" si="2"/>
        <v>0</v>
      </c>
      <c r="AB49" s="24" t="str">
        <f t="shared" si="16"/>
        <v/>
      </c>
      <c r="AC49" s="8">
        <v>28</v>
      </c>
      <c r="AD49" s="101" t="str">
        <f t="shared" si="19"/>
        <v/>
      </c>
      <c r="AE49" s="100">
        <v>4.0000000000000001E-3</v>
      </c>
      <c r="AF49" s="101" t="str">
        <f t="shared" si="20"/>
        <v/>
      </c>
      <c r="AG49" s="100">
        <v>1E-3</v>
      </c>
      <c r="AH49" s="101" t="str">
        <f t="shared" si="21"/>
        <v/>
      </c>
      <c r="AI49" s="100">
        <v>0.15</v>
      </c>
      <c r="AJ49" s="101" t="str">
        <f t="shared" si="22"/>
        <v/>
      </c>
      <c r="AK49" s="125">
        <v>0.56999999999999995</v>
      </c>
      <c r="AL49" s="171"/>
      <c r="AM49" s="28"/>
      <c r="AN49" s="131"/>
      <c r="AO49" s="167"/>
    </row>
    <row r="50" spans="1:41" s="168" customFormat="1" ht="17" x14ac:dyDescent="0.2">
      <c r="A50" s="317"/>
      <c r="B50" s="60" t="s">
        <v>88</v>
      </c>
      <c r="C50" s="250" t="str">
        <f>IF(OR(TOTAL!C50="",TOTAL!C50=0),"",TOTAL!C50/TOTAL!$C$6*'Vîrsta 5-7 ani'!$C$6)</f>
        <v/>
      </c>
      <c r="D50" s="250" t="str">
        <f>IF(OR(TOTAL!D50="",TOTAL!D50=0),"",TOTAL!D50/TOTAL!$C$6*'Vîrsta 5-7 ani'!$C$6)</f>
        <v/>
      </c>
      <c r="E50" s="250" t="str">
        <f>IF(OR(TOTAL!E50="",TOTAL!E50=0),"",TOTAL!E50/TOTAL!$C$6*'Vîrsta 5-7 ani'!$C$6)</f>
        <v/>
      </c>
      <c r="F50" s="250" t="str">
        <f>IF(OR(TOTAL!F50="",TOTAL!F50=0),"",TOTAL!F50/TOTAL!$C$6*'Vîrsta 5-7 ani'!$C$6)</f>
        <v/>
      </c>
      <c r="G50" s="250" t="str">
        <f>IF(OR(TOTAL!G50="",TOTAL!G50=0),"",TOTAL!G50/TOTAL!$C$6*'Vîrsta 5-7 ani'!$C$6)</f>
        <v/>
      </c>
      <c r="H50" s="250" t="str">
        <f>IF(OR(TOTAL!H50="",TOTAL!H50=0),"",TOTAL!H50/TOTAL!$C$6*'Vîrsta 5-7 ani'!$C$6)</f>
        <v/>
      </c>
      <c r="I50" s="250" t="str">
        <f>IF(OR(TOTAL!I50="",TOTAL!I50=0),"",TOTAL!I50/TOTAL!$C$6*'Vîrsta 5-7 ani'!$C$6)</f>
        <v/>
      </c>
      <c r="J50" s="250" t="str">
        <f>IF(OR(TOTAL!J50="",TOTAL!J50=0),"",TOTAL!J50/TOTAL!$C$6*'Vîrsta 5-7 ani'!$C$6)</f>
        <v/>
      </c>
      <c r="K50" s="250" t="str">
        <f>IF(OR(TOTAL!K50="",TOTAL!K50=0),"",TOTAL!K50/TOTAL!$C$6*'Vîrsta 5-7 ani'!$C$6)</f>
        <v/>
      </c>
      <c r="L50" s="250" t="str">
        <f>IF(OR(TOTAL!L50="",TOTAL!L50=0),"",TOTAL!L50/TOTAL!$C$6*'Vîrsta 5-7 ani'!$C$6)</f>
        <v/>
      </c>
      <c r="M50" s="250" t="str">
        <f>IF(OR(TOTAL!M50="",TOTAL!M50=0),"",TOTAL!M50/TOTAL!$C$6*'Vîrsta 5-7 ani'!$C$6)</f>
        <v/>
      </c>
      <c r="N50" s="250" t="str">
        <f>IF(OR(TOTAL!N50="",TOTAL!N50=0),"",TOTAL!N50/TOTAL!$C$6*'Vîrsta 5-7 ani'!$C$6)</f>
        <v/>
      </c>
      <c r="O50" s="250" t="str">
        <f>IF(OR(TOTAL!O50="",TOTAL!O50=0),"",TOTAL!O50/TOTAL!$C$6*'Vîrsta 5-7 ani'!$C$6)</f>
        <v/>
      </c>
      <c r="P50" s="250" t="str">
        <f>IF(OR(TOTAL!P50="",TOTAL!P50=0),"",TOTAL!P50/TOTAL!$C$6*'Vîrsta 5-7 ani'!$C$6)</f>
        <v/>
      </c>
      <c r="Q50" s="250" t="str">
        <f>IF(OR(TOTAL!Q50="",TOTAL!Q50=0),"",TOTAL!Q50/TOTAL!$C$6*'Vîrsta 5-7 ani'!$C$6)</f>
        <v/>
      </c>
      <c r="R50" s="250" t="str">
        <f>IF(OR(TOTAL!R50="",TOTAL!R50=0),"",TOTAL!R50/TOTAL!$C$6*'Vîrsta 5-7 ani'!$C$6)</f>
        <v/>
      </c>
      <c r="S50" s="250" t="str">
        <f>IF(OR(TOTAL!S50="",TOTAL!S50=0),"",TOTAL!S50/TOTAL!$C$6*'Vîrsta 5-7 ani'!$C$6)</f>
        <v/>
      </c>
      <c r="T50" s="250" t="str">
        <f>IF(OR(TOTAL!T50="",TOTAL!T50=0),"",TOTAL!T50/TOTAL!$C$6*'Vîrsta 5-7 ani'!$C$6)</f>
        <v/>
      </c>
      <c r="U50" s="250" t="str">
        <f>IF(OR(TOTAL!U50="",TOTAL!U50=0),"",TOTAL!U50/TOTAL!$C$6*'Vîrsta 5-7 ani'!$C$6)</f>
        <v/>
      </c>
      <c r="V50" s="250" t="str">
        <f>IF(OR(TOTAL!V50="",TOTAL!V50=0),"",TOTAL!V50/TOTAL!$C$6*'Vîrsta 5-7 ani'!$C$6)</f>
        <v/>
      </c>
      <c r="W50" s="250" t="str">
        <f>IF(OR(TOTAL!W50="",TOTAL!W50=0),"",TOTAL!W50/TOTAL!$C$6*'Vîrsta 5-7 ani'!$C$6)</f>
        <v/>
      </c>
      <c r="X50" s="250" t="str">
        <f>IF(OR(TOTAL!X50="",TOTAL!X50=0),"",TOTAL!X50/TOTAL!$C$6*'Vîrsta 5-7 ani'!$C$6)</f>
        <v/>
      </c>
      <c r="Y50" s="250" t="str">
        <f>IF(OR(TOTAL!Y50="",TOTAL!Y50=0),"",TOTAL!Y50/TOTAL!$C$6*'Vîrsta 5-7 ani'!$C$6)</f>
        <v/>
      </c>
      <c r="Z50" s="24">
        <f t="shared" si="15"/>
        <v>0</v>
      </c>
      <c r="AA50" s="24">
        <f t="shared" si="2"/>
        <v>0</v>
      </c>
      <c r="AB50" s="24" t="str">
        <f t="shared" si="16"/>
        <v/>
      </c>
      <c r="AC50" s="8">
        <v>20</v>
      </c>
      <c r="AD50" s="101" t="str">
        <f t="shared" si="19"/>
        <v/>
      </c>
      <c r="AE50" s="100">
        <v>8.9999999999999993E-3</v>
      </c>
      <c r="AF50" s="101" t="str">
        <f t="shared" si="20"/>
        <v/>
      </c>
      <c r="AG50" s="100">
        <v>3.0000000000000001E-3</v>
      </c>
      <c r="AH50" s="101" t="str">
        <f t="shared" si="21"/>
        <v/>
      </c>
      <c r="AI50" s="100">
        <v>0.09</v>
      </c>
      <c r="AJ50" s="101" t="str">
        <f t="shared" si="22"/>
        <v/>
      </c>
      <c r="AK50" s="125">
        <v>0.39</v>
      </c>
      <c r="AL50" s="171"/>
      <c r="AM50" s="28"/>
      <c r="AN50" s="131"/>
      <c r="AO50" s="167"/>
    </row>
    <row r="51" spans="1:41" s="168" customFormat="1" ht="17" x14ac:dyDescent="0.2">
      <c r="A51" s="317"/>
      <c r="B51" s="60" t="s">
        <v>31</v>
      </c>
      <c r="C51" s="250" t="str">
        <f>IF(OR(TOTAL!C51="",TOTAL!C51=0),"",TOTAL!C51/TOTAL!$C$6*'Vîrsta 5-7 ani'!$C$6)</f>
        <v/>
      </c>
      <c r="D51" s="250" t="str">
        <f>IF(OR(TOTAL!D51="",TOTAL!D51=0),"",TOTAL!D51/TOTAL!$C$6*'Vîrsta 5-7 ani'!$C$6)</f>
        <v/>
      </c>
      <c r="E51" s="250" t="str">
        <f>IF(OR(TOTAL!E51="",TOTAL!E51=0),"",TOTAL!E51/TOTAL!$C$6*'Vîrsta 5-7 ani'!$C$6)</f>
        <v/>
      </c>
      <c r="F51" s="250" t="str">
        <f>IF(OR(TOTAL!F51="",TOTAL!F51=0),"",TOTAL!F51/TOTAL!$C$6*'Vîrsta 5-7 ani'!$C$6)</f>
        <v/>
      </c>
      <c r="G51" s="250" t="str">
        <f>IF(OR(TOTAL!G51="",TOTAL!G51=0),"",TOTAL!G51/TOTAL!$C$6*'Vîrsta 5-7 ani'!$C$6)</f>
        <v/>
      </c>
      <c r="H51" s="250" t="str">
        <f>IF(OR(TOTAL!H51="",TOTAL!H51=0),"",TOTAL!H51/TOTAL!$C$6*'Vîrsta 5-7 ani'!$C$6)</f>
        <v/>
      </c>
      <c r="I51" s="250" t="str">
        <f>IF(OR(TOTAL!I51="",TOTAL!I51=0),"",TOTAL!I51/TOTAL!$C$6*'Vîrsta 5-7 ani'!$C$6)</f>
        <v/>
      </c>
      <c r="J51" s="250" t="str">
        <f>IF(OR(TOTAL!J51="",TOTAL!J51=0),"",TOTAL!J51/TOTAL!$C$6*'Vîrsta 5-7 ani'!$C$6)</f>
        <v/>
      </c>
      <c r="K51" s="250" t="str">
        <f>IF(OR(TOTAL!K51="",TOTAL!K51=0),"",TOTAL!K51/TOTAL!$C$6*'Vîrsta 5-7 ani'!$C$6)</f>
        <v/>
      </c>
      <c r="L51" s="250" t="str">
        <f>IF(OR(TOTAL!L51="",TOTAL!L51=0),"",TOTAL!L51/TOTAL!$C$6*'Vîrsta 5-7 ani'!$C$6)</f>
        <v/>
      </c>
      <c r="M51" s="250" t="str">
        <f>IF(OR(TOTAL!M51="",TOTAL!M51=0),"",TOTAL!M51/TOTAL!$C$6*'Vîrsta 5-7 ani'!$C$6)</f>
        <v/>
      </c>
      <c r="N51" s="250" t="str">
        <f>IF(OR(TOTAL!N51="",TOTAL!N51=0),"",TOTAL!N51/TOTAL!$C$6*'Vîrsta 5-7 ani'!$C$6)</f>
        <v/>
      </c>
      <c r="O51" s="250" t="str">
        <f>IF(OR(TOTAL!O51="",TOTAL!O51=0),"",TOTAL!O51/TOTAL!$C$6*'Vîrsta 5-7 ani'!$C$6)</f>
        <v/>
      </c>
      <c r="P51" s="250" t="str">
        <f>IF(OR(TOTAL!P51="",TOTAL!P51=0),"",TOTAL!P51/TOTAL!$C$6*'Vîrsta 5-7 ani'!$C$6)</f>
        <v/>
      </c>
      <c r="Q51" s="250" t="str">
        <f>IF(OR(TOTAL!Q51="",TOTAL!Q51=0),"",TOTAL!Q51/TOTAL!$C$6*'Vîrsta 5-7 ani'!$C$6)</f>
        <v/>
      </c>
      <c r="R51" s="250" t="str">
        <f>IF(OR(TOTAL!R51="",TOTAL!R51=0),"",TOTAL!R51/TOTAL!$C$6*'Vîrsta 5-7 ani'!$C$6)</f>
        <v/>
      </c>
      <c r="S51" s="250" t="str">
        <f>IF(OR(TOTAL!S51="",TOTAL!S51=0),"",TOTAL!S51/TOTAL!$C$6*'Vîrsta 5-7 ani'!$C$6)</f>
        <v/>
      </c>
      <c r="T51" s="250" t="str">
        <f>IF(OR(TOTAL!T51="",TOTAL!T51=0),"",TOTAL!T51/TOTAL!$C$6*'Vîrsta 5-7 ani'!$C$6)</f>
        <v/>
      </c>
      <c r="U51" s="250" t="str">
        <f>IF(OR(TOTAL!U51="",TOTAL!U51=0),"",TOTAL!U51/TOTAL!$C$6*'Vîrsta 5-7 ani'!$C$6)</f>
        <v/>
      </c>
      <c r="V51" s="250" t="str">
        <f>IF(OR(TOTAL!V51="",TOTAL!V51=0),"",TOTAL!V51/TOTAL!$C$6*'Vîrsta 5-7 ani'!$C$6)</f>
        <v/>
      </c>
      <c r="W51" s="250" t="str">
        <f>IF(OR(TOTAL!W51="",TOTAL!W51=0),"",TOTAL!W51/TOTAL!$C$6*'Vîrsta 5-7 ani'!$C$6)</f>
        <v/>
      </c>
      <c r="X51" s="250">
        <f>IF(OR(TOTAL!X51="",TOTAL!X51=0),"",TOTAL!X51/TOTAL!$C$6*'Vîrsta 5-7 ani'!$C$6)</f>
        <v>3.5294117647058822</v>
      </c>
      <c r="Y51" s="250" t="str">
        <f>IF(OR(TOTAL!Y51="",TOTAL!Y51=0),"",TOTAL!Y51/TOTAL!$C$6*'Vîrsta 5-7 ani'!$C$6)</f>
        <v/>
      </c>
      <c r="Z51" s="24">
        <f t="shared" si="15"/>
        <v>3.5294117647058822</v>
      </c>
      <c r="AA51" s="24">
        <f t="shared" si="2"/>
        <v>5.9417706476530006</v>
      </c>
      <c r="AB51" s="24">
        <f t="shared" si="16"/>
        <v>5.1099227569815806</v>
      </c>
      <c r="AC51" s="8">
        <v>14</v>
      </c>
      <c r="AD51" s="101">
        <f t="shared" si="19"/>
        <v>5.109922756981581E-2</v>
      </c>
      <c r="AE51" s="100">
        <v>0.01</v>
      </c>
      <c r="AF51" s="101">
        <f t="shared" si="20"/>
        <v>2.0439691027926324E-2</v>
      </c>
      <c r="AG51" s="100">
        <v>4.0000000000000001E-3</v>
      </c>
      <c r="AH51" s="101">
        <f t="shared" si="21"/>
        <v>0.56209150326797386</v>
      </c>
      <c r="AI51" s="100">
        <v>0.11</v>
      </c>
      <c r="AJ51" s="101">
        <f t="shared" si="22"/>
        <v>2.4527629233511585</v>
      </c>
      <c r="AK51" s="125">
        <v>0.48</v>
      </c>
      <c r="AL51" s="171"/>
      <c r="AM51" s="28"/>
      <c r="AN51" s="131"/>
      <c r="AO51" s="167"/>
    </row>
    <row r="52" spans="1:41" s="168" customFormat="1" ht="17" x14ac:dyDescent="0.2">
      <c r="A52" s="317"/>
      <c r="B52" s="60" t="s">
        <v>32</v>
      </c>
      <c r="C52" s="250" t="str">
        <f>IF(OR(TOTAL!C52="",TOTAL!C52=0),"",TOTAL!C52/TOTAL!$C$6*'Vîrsta 5-7 ani'!$C$6)</f>
        <v/>
      </c>
      <c r="D52" s="250" t="str">
        <f>IF(OR(TOTAL!D52="",TOTAL!D52=0),"",TOTAL!D52/TOTAL!$C$6*'Vîrsta 5-7 ani'!$C$6)</f>
        <v/>
      </c>
      <c r="E52" s="250" t="str">
        <f>IF(OR(TOTAL!E52="",TOTAL!E52=0),"",TOTAL!E52/TOTAL!$C$6*'Vîrsta 5-7 ani'!$C$6)</f>
        <v/>
      </c>
      <c r="F52" s="250" t="str">
        <f>IF(OR(TOTAL!F52="",TOTAL!F52=0),"",TOTAL!F52/TOTAL!$C$6*'Vîrsta 5-7 ani'!$C$6)</f>
        <v/>
      </c>
      <c r="G52" s="250" t="str">
        <f>IF(OR(TOTAL!G52="",TOTAL!G52=0),"",TOTAL!G52/TOTAL!$C$6*'Vîrsta 5-7 ani'!$C$6)</f>
        <v/>
      </c>
      <c r="H52" s="250" t="str">
        <f>IF(OR(TOTAL!H52="",TOTAL!H52=0),"",TOTAL!H52/TOTAL!$C$6*'Vîrsta 5-7 ani'!$C$6)</f>
        <v/>
      </c>
      <c r="I52" s="250" t="str">
        <f>IF(OR(TOTAL!I52="",TOTAL!I52=0),"",TOTAL!I52/TOTAL!$C$6*'Vîrsta 5-7 ani'!$C$6)</f>
        <v/>
      </c>
      <c r="J52" s="250" t="str">
        <f>IF(OR(TOTAL!J52="",TOTAL!J52=0),"",TOTAL!J52/TOTAL!$C$6*'Vîrsta 5-7 ani'!$C$6)</f>
        <v/>
      </c>
      <c r="K52" s="250" t="str">
        <f>IF(OR(TOTAL!K52="",TOTAL!K52=0),"",TOTAL!K52/TOTAL!$C$6*'Vîrsta 5-7 ani'!$C$6)</f>
        <v/>
      </c>
      <c r="L52" s="250" t="str">
        <f>IF(OR(TOTAL!L52="",TOTAL!L52=0),"",TOTAL!L52/TOTAL!$C$6*'Vîrsta 5-7 ani'!$C$6)</f>
        <v/>
      </c>
      <c r="M52" s="250" t="str">
        <f>IF(OR(TOTAL!M52="",TOTAL!M52=0),"",TOTAL!M52/TOTAL!$C$6*'Vîrsta 5-7 ani'!$C$6)</f>
        <v/>
      </c>
      <c r="N52" s="250" t="str">
        <f>IF(OR(TOTAL!N52="",TOTAL!N52=0),"",TOTAL!N52/TOTAL!$C$6*'Vîrsta 5-7 ani'!$C$6)</f>
        <v/>
      </c>
      <c r="O52" s="250" t="str">
        <f>IF(OR(TOTAL!O52="",TOTAL!O52=0),"",TOTAL!O52/TOTAL!$C$6*'Vîrsta 5-7 ani'!$C$6)</f>
        <v/>
      </c>
      <c r="P52" s="250" t="str">
        <f>IF(OR(TOTAL!P52="",TOTAL!P52=0),"",TOTAL!P52/TOTAL!$C$6*'Vîrsta 5-7 ani'!$C$6)</f>
        <v/>
      </c>
      <c r="Q52" s="250" t="str">
        <f>IF(OR(TOTAL!Q52="",TOTAL!Q52=0),"",TOTAL!Q52/TOTAL!$C$6*'Vîrsta 5-7 ani'!$C$6)</f>
        <v/>
      </c>
      <c r="R52" s="250" t="str">
        <f>IF(OR(TOTAL!R52="",TOTAL!R52=0),"",TOTAL!R52/TOTAL!$C$6*'Vîrsta 5-7 ani'!$C$6)</f>
        <v/>
      </c>
      <c r="S52" s="250" t="str">
        <f>IF(OR(TOTAL!S52="",TOTAL!S52=0),"",TOTAL!S52/TOTAL!$C$6*'Vîrsta 5-7 ani'!$C$6)</f>
        <v/>
      </c>
      <c r="T52" s="250" t="str">
        <f>IF(OR(TOTAL!T52="",TOTAL!T52=0),"",TOTAL!T52/TOTAL!$C$6*'Vîrsta 5-7 ani'!$C$6)</f>
        <v/>
      </c>
      <c r="U52" s="250" t="str">
        <f>IF(OR(TOTAL!U52="",TOTAL!U52=0),"",TOTAL!U52/TOTAL!$C$6*'Vîrsta 5-7 ani'!$C$6)</f>
        <v/>
      </c>
      <c r="V52" s="250" t="str">
        <f>IF(OR(TOTAL!V52="",TOTAL!V52=0),"",TOTAL!V52/TOTAL!$C$6*'Vîrsta 5-7 ani'!$C$6)</f>
        <v/>
      </c>
      <c r="W52" s="250" t="str">
        <f>IF(OR(TOTAL!W52="",TOTAL!W52=0),"",TOTAL!W52/TOTAL!$C$6*'Vîrsta 5-7 ani'!$C$6)</f>
        <v/>
      </c>
      <c r="X52" s="250" t="str">
        <f>IF(OR(TOTAL!X52="",TOTAL!X52=0),"",TOTAL!X52/TOTAL!$C$6*'Vîrsta 5-7 ani'!$C$6)</f>
        <v/>
      </c>
      <c r="Y52" s="250" t="str">
        <f>IF(OR(TOTAL!Y52="",TOTAL!Y52=0),"",TOTAL!Y52/TOTAL!$C$6*'Vîrsta 5-7 ani'!$C$6)</f>
        <v/>
      </c>
      <c r="Z52" s="24">
        <f t="shared" si="15"/>
        <v>0</v>
      </c>
      <c r="AA52" s="24">
        <f t="shared" si="2"/>
        <v>0</v>
      </c>
      <c r="AB52" s="24" t="str">
        <f t="shared" si="16"/>
        <v/>
      </c>
      <c r="AC52" s="8">
        <v>13</v>
      </c>
      <c r="AD52" s="101" t="str">
        <f t="shared" si="19"/>
        <v/>
      </c>
      <c r="AE52" s="100">
        <v>7.0000000000000001E-3</v>
      </c>
      <c r="AF52" s="101" t="str">
        <f t="shared" si="20"/>
        <v/>
      </c>
      <c r="AG52" s="100">
        <v>2E-3</v>
      </c>
      <c r="AH52" s="101" t="str">
        <f t="shared" si="21"/>
        <v/>
      </c>
      <c r="AI52" s="100">
        <v>0.18</v>
      </c>
      <c r="AJ52" s="101" t="str">
        <f t="shared" si="22"/>
        <v/>
      </c>
      <c r="AK52" s="125">
        <v>0.69</v>
      </c>
      <c r="AL52" s="171"/>
      <c r="AM52" s="28"/>
      <c r="AN52" s="131"/>
      <c r="AO52" s="167"/>
    </row>
    <row r="53" spans="1:41" s="168" customFormat="1" ht="17" x14ac:dyDescent="0.2">
      <c r="A53" s="317"/>
      <c r="B53" s="60" t="s">
        <v>36</v>
      </c>
      <c r="C53" s="250" t="str">
        <f>IF(OR(TOTAL!C53="",TOTAL!C53=0),"",TOTAL!C53/TOTAL!$C$6*'Vîrsta 5-7 ani'!$C$6)</f>
        <v/>
      </c>
      <c r="D53" s="250" t="str">
        <f>IF(OR(TOTAL!D53="",TOTAL!D53=0),"",TOTAL!D53/TOTAL!$C$6*'Vîrsta 5-7 ani'!$C$6)</f>
        <v/>
      </c>
      <c r="E53" s="250" t="str">
        <f>IF(OR(TOTAL!E53="",TOTAL!E53=0),"",TOTAL!E53/TOTAL!$C$6*'Vîrsta 5-7 ani'!$C$6)</f>
        <v/>
      </c>
      <c r="F53" s="250" t="str">
        <f>IF(OR(TOTAL!F53="",TOTAL!F53=0),"",TOTAL!F53/TOTAL!$C$6*'Vîrsta 5-7 ani'!$C$6)</f>
        <v/>
      </c>
      <c r="G53" s="250" t="str">
        <f>IF(OR(TOTAL!G53="",TOTAL!G53=0),"",TOTAL!G53/TOTAL!$C$6*'Vîrsta 5-7 ani'!$C$6)</f>
        <v/>
      </c>
      <c r="H53" s="250" t="str">
        <f>IF(OR(TOTAL!H53="",TOTAL!H53=0),"",TOTAL!H53/TOTAL!$C$6*'Vîrsta 5-7 ani'!$C$6)</f>
        <v/>
      </c>
      <c r="I53" s="250" t="str">
        <f>IF(OR(TOTAL!I53="",TOTAL!I53=0),"",TOTAL!I53/TOTAL!$C$6*'Vîrsta 5-7 ani'!$C$6)</f>
        <v/>
      </c>
      <c r="J53" s="250" t="str">
        <f>IF(OR(TOTAL!J53="",TOTAL!J53=0),"",TOTAL!J53/TOTAL!$C$6*'Vîrsta 5-7 ani'!$C$6)</f>
        <v/>
      </c>
      <c r="K53" s="250" t="str">
        <f>IF(OR(TOTAL!K53="",TOTAL!K53=0),"",TOTAL!K53/TOTAL!$C$6*'Vîrsta 5-7 ani'!$C$6)</f>
        <v/>
      </c>
      <c r="L53" s="250" t="str">
        <f>IF(OR(TOTAL!L53="",TOTAL!L53=0),"",TOTAL!L53/TOTAL!$C$6*'Vîrsta 5-7 ani'!$C$6)</f>
        <v/>
      </c>
      <c r="M53" s="250" t="str">
        <f>IF(OR(TOTAL!M53="",TOTAL!M53=0),"",TOTAL!M53/TOTAL!$C$6*'Vîrsta 5-7 ani'!$C$6)</f>
        <v/>
      </c>
      <c r="N53" s="250" t="str">
        <f>IF(OR(TOTAL!N53="",TOTAL!N53=0),"",TOTAL!N53/TOTAL!$C$6*'Vîrsta 5-7 ani'!$C$6)</f>
        <v/>
      </c>
      <c r="O53" s="250" t="str">
        <f>IF(OR(TOTAL!O53="",TOTAL!O53=0),"",TOTAL!O53/TOTAL!$C$6*'Vîrsta 5-7 ani'!$C$6)</f>
        <v/>
      </c>
      <c r="P53" s="250" t="str">
        <f>IF(OR(TOTAL!P53="",TOTAL!P53=0),"",TOTAL!P53/TOTAL!$C$6*'Vîrsta 5-7 ani'!$C$6)</f>
        <v/>
      </c>
      <c r="Q53" s="250" t="str">
        <f>IF(OR(TOTAL!Q53="",TOTAL!Q53=0),"",TOTAL!Q53/TOTAL!$C$6*'Vîrsta 5-7 ani'!$C$6)</f>
        <v/>
      </c>
      <c r="R53" s="250" t="str">
        <f>IF(OR(TOTAL!R53="",TOTAL!R53=0),"",TOTAL!R53/TOTAL!$C$6*'Vîrsta 5-7 ani'!$C$6)</f>
        <v/>
      </c>
      <c r="S53" s="250" t="str">
        <f>IF(OR(TOTAL!S53="",TOTAL!S53=0),"",TOTAL!S53/TOTAL!$C$6*'Vîrsta 5-7 ani'!$C$6)</f>
        <v/>
      </c>
      <c r="T53" s="250" t="str">
        <f>IF(OR(TOTAL!T53="",TOTAL!T53=0),"",TOTAL!T53/TOTAL!$C$6*'Vîrsta 5-7 ani'!$C$6)</f>
        <v/>
      </c>
      <c r="U53" s="250" t="str">
        <f>IF(OR(TOTAL!U53="",TOTAL!U53=0),"",TOTAL!U53/TOTAL!$C$6*'Vîrsta 5-7 ani'!$C$6)</f>
        <v/>
      </c>
      <c r="V53" s="250" t="str">
        <f>IF(OR(TOTAL!V53="",TOTAL!V53=0),"",TOTAL!V53/TOTAL!$C$6*'Vîrsta 5-7 ani'!$C$6)</f>
        <v/>
      </c>
      <c r="W53" s="250">
        <f>IF(OR(TOTAL!W53="",TOTAL!W53=0),"",TOTAL!W53/TOTAL!$C$6*'Vîrsta 5-7 ani'!$C$6)</f>
        <v>2.9411764705882351</v>
      </c>
      <c r="X53" s="250" t="str">
        <f>IF(OR(TOTAL!X53="",TOTAL!X53=0),"",TOTAL!X53/TOTAL!$C$6*'Vîrsta 5-7 ani'!$C$6)</f>
        <v/>
      </c>
      <c r="Y53" s="250" t="str">
        <f>IF(OR(TOTAL!Y53="",TOTAL!Y53=0),"",TOTAL!Y53/TOTAL!$C$6*'Vîrsta 5-7 ani'!$C$6)</f>
        <v/>
      </c>
      <c r="Z53" s="24">
        <f t="shared" si="15"/>
        <v>2.9411764705882351</v>
      </c>
      <c r="AA53" s="24">
        <f t="shared" si="2"/>
        <v>4.9514755397108337</v>
      </c>
      <c r="AB53" s="24">
        <f t="shared" si="16"/>
        <v>4.2087542087542085</v>
      </c>
      <c r="AC53" s="8">
        <v>15</v>
      </c>
      <c r="AD53" s="101">
        <f t="shared" si="19"/>
        <v>4.2087542087542083E-2</v>
      </c>
      <c r="AE53" s="100">
        <v>0.01</v>
      </c>
      <c r="AF53" s="101">
        <f t="shared" si="20"/>
        <v>1.2626262626262626E-2</v>
      </c>
      <c r="AG53" s="100">
        <v>3.0000000000000001E-3</v>
      </c>
      <c r="AH53" s="101">
        <f t="shared" si="21"/>
        <v>0.6144781144781144</v>
      </c>
      <c r="AI53" s="100">
        <v>0.14599999999999999</v>
      </c>
      <c r="AJ53" s="101">
        <f t="shared" si="22"/>
        <v>2.567340067340067</v>
      </c>
      <c r="AK53" s="125">
        <v>0.61</v>
      </c>
      <c r="AL53" s="171"/>
      <c r="AM53" s="28"/>
      <c r="AN53" s="131"/>
      <c r="AO53" s="167"/>
    </row>
    <row r="54" spans="1:41" s="168" customFormat="1" ht="17" x14ac:dyDescent="0.2">
      <c r="A54" s="317"/>
      <c r="B54" s="60" t="s">
        <v>37</v>
      </c>
      <c r="C54" s="250" t="str">
        <f>IF(OR(TOTAL!C54="",TOTAL!C54=0),"",TOTAL!C54/TOTAL!$C$6*'Vîrsta 5-7 ani'!$C$6)</f>
        <v/>
      </c>
      <c r="D54" s="250" t="str">
        <f>IF(OR(TOTAL!D54="",TOTAL!D54=0),"",TOTAL!D54/TOTAL!$C$6*'Vîrsta 5-7 ani'!$C$6)</f>
        <v/>
      </c>
      <c r="E54" s="250" t="str">
        <f>IF(OR(TOTAL!E54="",TOTAL!E54=0),"",TOTAL!E54/TOTAL!$C$6*'Vîrsta 5-7 ani'!$C$6)</f>
        <v/>
      </c>
      <c r="F54" s="250" t="str">
        <f>IF(OR(TOTAL!F54="",TOTAL!F54=0),"",TOTAL!F54/TOTAL!$C$6*'Vîrsta 5-7 ani'!$C$6)</f>
        <v/>
      </c>
      <c r="G54" s="250" t="str">
        <f>IF(OR(TOTAL!G54="",TOTAL!G54=0),"",TOTAL!G54/TOTAL!$C$6*'Vîrsta 5-7 ani'!$C$6)</f>
        <v/>
      </c>
      <c r="H54" s="250" t="str">
        <f>IF(OR(TOTAL!H54="",TOTAL!H54=0),"",TOTAL!H54/TOTAL!$C$6*'Vîrsta 5-7 ani'!$C$6)</f>
        <v/>
      </c>
      <c r="I54" s="250" t="str">
        <f>IF(OR(TOTAL!I54="",TOTAL!I54=0),"",TOTAL!I54/TOTAL!$C$6*'Vîrsta 5-7 ani'!$C$6)</f>
        <v/>
      </c>
      <c r="J54" s="250" t="str">
        <f>IF(OR(TOTAL!J54="",TOTAL!J54=0),"",TOTAL!J54/TOTAL!$C$6*'Vîrsta 5-7 ani'!$C$6)</f>
        <v/>
      </c>
      <c r="K54" s="250" t="str">
        <f>IF(OR(TOTAL!K54="",TOTAL!K54=0),"",TOTAL!K54/TOTAL!$C$6*'Vîrsta 5-7 ani'!$C$6)</f>
        <v/>
      </c>
      <c r="L54" s="250" t="str">
        <f>IF(OR(TOTAL!L54="",TOTAL!L54=0),"",TOTAL!L54/TOTAL!$C$6*'Vîrsta 5-7 ani'!$C$6)</f>
        <v/>
      </c>
      <c r="M54" s="250" t="str">
        <f>IF(OR(TOTAL!M54="",TOTAL!M54=0),"",TOTAL!M54/TOTAL!$C$6*'Vîrsta 5-7 ani'!$C$6)</f>
        <v/>
      </c>
      <c r="N54" s="250" t="str">
        <f>IF(OR(TOTAL!N54="",TOTAL!N54=0),"",TOTAL!N54/TOTAL!$C$6*'Vîrsta 5-7 ani'!$C$6)</f>
        <v/>
      </c>
      <c r="O54" s="250" t="str">
        <f>IF(OR(TOTAL!O54="",TOTAL!O54=0),"",TOTAL!O54/TOTAL!$C$6*'Vîrsta 5-7 ani'!$C$6)</f>
        <v/>
      </c>
      <c r="P54" s="250" t="str">
        <f>IF(OR(TOTAL!P54="",TOTAL!P54=0),"",TOTAL!P54/TOTAL!$C$6*'Vîrsta 5-7 ani'!$C$6)</f>
        <v/>
      </c>
      <c r="Q54" s="250" t="str">
        <f>IF(OR(TOTAL!Q54="",TOTAL!Q54=0),"",TOTAL!Q54/TOTAL!$C$6*'Vîrsta 5-7 ani'!$C$6)</f>
        <v/>
      </c>
      <c r="R54" s="250" t="str">
        <f>IF(OR(TOTAL!R54="",TOTAL!R54=0),"",TOTAL!R54/TOTAL!$C$6*'Vîrsta 5-7 ani'!$C$6)</f>
        <v/>
      </c>
      <c r="S54" s="250" t="str">
        <f>IF(OR(TOTAL!S54="",TOTAL!S54=0),"",TOTAL!S54/TOTAL!$C$6*'Vîrsta 5-7 ani'!$C$6)</f>
        <v/>
      </c>
      <c r="T54" s="250" t="str">
        <f>IF(OR(TOTAL!T54="",TOTAL!T54=0),"",TOTAL!T54/TOTAL!$C$6*'Vîrsta 5-7 ani'!$C$6)</f>
        <v/>
      </c>
      <c r="U54" s="250" t="str">
        <f>IF(OR(TOTAL!U54="",TOTAL!U54=0),"",TOTAL!U54/TOTAL!$C$6*'Vîrsta 5-7 ani'!$C$6)</f>
        <v/>
      </c>
      <c r="V54" s="250" t="str">
        <f>IF(OR(TOTAL!V54="",TOTAL!V54=0),"",TOTAL!V54/TOTAL!$C$6*'Vîrsta 5-7 ani'!$C$6)</f>
        <v/>
      </c>
      <c r="W54" s="250">
        <f>IF(OR(TOTAL!W54="",TOTAL!W54=0),"",TOTAL!W54/TOTAL!$C$6*'Vîrsta 5-7 ani'!$C$6)</f>
        <v>1.2941176470588238</v>
      </c>
      <c r="X54" s="250">
        <f>IF(OR(TOTAL!X54="",TOTAL!X54=0),"",TOTAL!X54/TOTAL!$C$6*'Vîrsta 5-7 ani'!$C$6)</f>
        <v>1.3235294117647061</v>
      </c>
      <c r="Y54" s="250" t="str">
        <f>IF(OR(TOTAL!Y54="",TOTAL!Y54=0),"",TOTAL!Y54/TOTAL!$C$6*'Vîrsta 5-7 ani'!$C$6)</f>
        <v/>
      </c>
      <c r="Z54" s="24">
        <f t="shared" si="15"/>
        <v>2.6176470588235299</v>
      </c>
      <c r="AA54" s="24">
        <f t="shared" si="2"/>
        <v>4.4068132303426433</v>
      </c>
      <c r="AB54" s="24">
        <f t="shared" si="16"/>
        <v>3.745791245791247</v>
      </c>
      <c r="AC54" s="8">
        <v>15</v>
      </c>
      <c r="AD54" s="101">
        <f t="shared" si="19"/>
        <v>3.3712121212121221E-2</v>
      </c>
      <c r="AE54" s="100">
        <v>8.9999999999999993E-3</v>
      </c>
      <c r="AF54" s="101">
        <f t="shared" si="20"/>
        <v>1.4983164983164989E-2</v>
      </c>
      <c r="AG54" s="100">
        <v>4.0000000000000001E-3</v>
      </c>
      <c r="AH54" s="101">
        <f t="shared" si="21"/>
        <v>0.40829124579124593</v>
      </c>
      <c r="AI54" s="100">
        <v>0.109</v>
      </c>
      <c r="AJ54" s="101">
        <f t="shared" si="22"/>
        <v>1.760521885521886</v>
      </c>
      <c r="AK54" s="125">
        <v>0.47</v>
      </c>
      <c r="AL54" s="171"/>
      <c r="AM54" s="28"/>
      <c r="AN54" s="131"/>
      <c r="AO54" s="167"/>
    </row>
    <row r="55" spans="1:41" s="168" customFormat="1" ht="17" x14ac:dyDescent="0.2">
      <c r="A55" s="317"/>
      <c r="B55" s="60" t="s">
        <v>33</v>
      </c>
      <c r="C55" s="250" t="str">
        <f>IF(OR(TOTAL!C55="",TOTAL!C55=0),"",TOTAL!C55/TOTAL!$C$6*'Vîrsta 5-7 ani'!$C$6)</f>
        <v/>
      </c>
      <c r="D55" s="250">
        <f>IF(OR(TOTAL!D55="",TOTAL!D55=0),"",TOTAL!D55/TOTAL!$C$6*'Vîrsta 5-7 ani'!$C$6)</f>
        <v>0.20588235294117646</v>
      </c>
      <c r="E55" s="250" t="str">
        <f>IF(OR(TOTAL!E55="",TOTAL!E55=0),"",TOTAL!E55/TOTAL!$C$6*'Vîrsta 5-7 ani'!$C$6)</f>
        <v/>
      </c>
      <c r="F55" s="250" t="str">
        <f>IF(OR(TOTAL!F55="",TOTAL!F55=0),"",TOTAL!F55/TOTAL!$C$6*'Vîrsta 5-7 ani'!$C$6)</f>
        <v/>
      </c>
      <c r="G55" s="250">
        <f>IF(OR(TOTAL!G55="",TOTAL!G55=0),"",TOTAL!G55/TOTAL!$C$6*'Vîrsta 5-7 ani'!$C$6)</f>
        <v>0.25882352941176467</v>
      </c>
      <c r="H55" s="250">
        <f>IF(OR(TOTAL!H55="",TOTAL!H55=0),"",TOTAL!H55/TOTAL!$C$6*'Vîrsta 5-7 ani'!$C$6)</f>
        <v>0.14705882352941177</v>
      </c>
      <c r="I55" s="250">
        <f>IF(OR(TOTAL!I55="",TOTAL!I55=0),"",TOTAL!I55/TOTAL!$C$6*'Vîrsta 5-7 ani'!$C$6)</f>
        <v>0.26470588235294118</v>
      </c>
      <c r="J55" s="250">
        <f>IF(OR(TOTAL!J55="",TOTAL!J55=0),"",TOTAL!J55/TOTAL!$C$6*'Vîrsta 5-7 ani'!$C$6)</f>
        <v>0.12941176470588234</v>
      </c>
      <c r="K55" s="250">
        <f>IF(OR(TOTAL!K55="",TOTAL!K55=0),"",TOTAL!K55/TOTAL!$C$6*'Vîrsta 5-7 ani'!$C$6)</f>
        <v>0.37058823529411766</v>
      </c>
      <c r="L55" s="250">
        <f>IF(OR(TOTAL!L55="",TOTAL!L55=0),"",TOTAL!L55/TOTAL!$C$6*'Vîrsta 5-7 ani'!$C$6)</f>
        <v>0.25294117647058822</v>
      </c>
      <c r="M55" s="250">
        <f>IF(OR(TOTAL!M55="",TOTAL!M55=0),"",TOTAL!M55/TOTAL!$C$6*'Vîrsta 5-7 ani'!$C$6)</f>
        <v>0.14705882352941177</v>
      </c>
      <c r="N55" s="250">
        <f>IF(OR(TOTAL!N55="",TOTAL!N55=0),"",TOTAL!N55/TOTAL!$C$6*'Vîrsta 5-7 ani'!$C$6)</f>
        <v>0.27058823529411763</v>
      </c>
      <c r="O55" s="250" t="str">
        <f>IF(OR(TOTAL!O55="",TOTAL!O55=0),"",TOTAL!O55/TOTAL!$C$6*'Vîrsta 5-7 ani'!$C$6)</f>
        <v/>
      </c>
      <c r="P55" s="250" t="str">
        <f>IF(OR(TOTAL!P55="",TOTAL!P55=0),"",TOTAL!P55/TOTAL!$C$6*'Vîrsta 5-7 ani'!$C$6)</f>
        <v/>
      </c>
      <c r="Q55" s="250" t="str">
        <f>IF(OR(TOTAL!Q55="",TOTAL!Q55=0),"",TOTAL!Q55/TOTAL!$C$6*'Vîrsta 5-7 ani'!$C$6)</f>
        <v/>
      </c>
      <c r="R55" s="250" t="str">
        <f>IF(OR(TOTAL!R55="",TOTAL!R55=0),"",TOTAL!R55/TOTAL!$C$6*'Vîrsta 5-7 ani'!$C$6)</f>
        <v/>
      </c>
      <c r="S55" s="250" t="str">
        <f>IF(OR(TOTAL!S55="",TOTAL!S55=0),"",TOTAL!S55/TOTAL!$C$6*'Vîrsta 5-7 ani'!$C$6)</f>
        <v/>
      </c>
      <c r="T55" s="250">
        <f>IF(OR(TOTAL!T55="",TOTAL!T55=0),"",TOTAL!T55/TOTAL!$C$6*'Vîrsta 5-7 ani'!$C$6)</f>
        <v>0.1764705882352941</v>
      </c>
      <c r="U55" s="250">
        <f>IF(OR(TOTAL!U55="",TOTAL!U55=0),"",TOTAL!U55/TOTAL!$C$6*'Vîrsta 5-7 ani'!$C$6)</f>
        <v>0.38823529411764707</v>
      </c>
      <c r="V55" s="250">
        <f>IF(OR(TOTAL!V55="",TOTAL!V55=0),"",TOTAL!V55/TOTAL!$C$6*'Vîrsta 5-7 ani'!$C$6)</f>
        <v>0.27058823529411763</v>
      </c>
      <c r="W55" s="250">
        <f>IF(OR(TOTAL!W55="",TOTAL!W55=0),"",TOTAL!W55/TOTAL!$C$6*'Vîrsta 5-7 ani'!$C$6)</f>
        <v>0.12941176470588234</v>
      </c>
      <c r="X55" s="250" t="str">
        <f>IF(OR(TOTAL!X55="",TOTAL!X55=0),"",TOTAL!X55/TOTAL!$C$6*'Vîrsta 5-7 ani'!$C$6)</f>
        <v/>
      </c>
      <c r="Y55" s="250" t="str">
        <f>IF(OR(TOTAL!Y55="",TOTAL!Y55=0),"",TOTAL!Y55/TOTAL!$C$6*'Vîrsta 5-7 ani'!$C$6)</f>
        <v/>
      </c>
      <c r="Z55" s="24">
        <f t="shared" si="15"/>
        <v>3.0117647058823525</v>
      </c>
      <c r="AA55" s="24">
        <f t="shared" si="2"/>
        <v>5.0703109526638928</v>
      </c>
      <c r="AB55" s="24">
        <f t="shared" si="16"/>
        <v>3.0421865715983358</v>
      </c>
      <c r="AC55" s="8">
        <v>40</v>
      </c>
      <c r="AD55" s="101">
        <f t="shared" si="19"/>
        <v>3.0421865715983359E-2</v>
      </c>
      <c r="AE55" s="100">
        <v>0.01</v>
      </c>
      <c r="AF55" s="101">
        <f t="shared" si="20"/>
        <v>9.1265597147950073E-3</v>
      </c>
      <c r="AG55" s="100">
        <v>3.0000000000000001E-3</v>
      </c>
      <c r="AH55" s="101">
        <f t="shared" si="21"/>
        <v>0.27379679144385022</v>
      </c>
      <c r="AI55" s="100">
        <v>0.09</v>
      </c>
      <c r="AJ55" s="101">
        <f t="shared" si="22"/>
        <v>0.88223410576351735</v>
      </c>
      <c r="AK55" s="125">
        <v>0.28999999999999998</v>
      </c>
      <c r="AL55" s="171"/>
      <c r="AM55" s="28"/>
      <c r="AN55" s="131"/>
      <c r="AO55" s="167"/>
    </row>
    <row r="56" spans="1:41" s="168" customFormat="1" ht="17" x14ac:dyDescent="0.2">
      <c r="A56" s="317"/>
      <c r="B56" s="60" t="s">
        <v>34</v>
      </c>
      <c r="C56" s="250" t="str">
        <f>IF(OR(TOTAL!C56="",TOTAL!C56=0),"",TOTAL!C56/TOTAL!$C$6*'Vîrsta 5-7 ani'!$C$6)</f>
        <v/>
      </c>
      <c r="D56" s="250" t="str">
        <f>IF(OR(TOTAL!D56="",TOTAL!D56=0),"",TOTAL!D56/TOTAL!$C$6*'Vîrsta 5-7 ani'!$C$6)</f>
        <v/>
      </c>
      <c r="E56" s="250">
        <f>IF(OR(TOTAL!E56="",TOTAL!E56=0),"",TOTAL!E56/TOTAL!$C$6*'Vîrsta 5-7 ani'!$C$6)</f>
        <v>5.6470588235294112</v>
      </c>
      <c r="F56" s="250" t="str">
        <f>IF(OR(TOTAL!F56="",TOTAL!F56=0),"",TOTAL!F56/TOTAL!$C$6*'Vîrsta 5-7 ani'!$C$6)</f>
        <v/>
      </c>
      <c r="G56" s="250">
        <f>IF(OR(TOTAL!G56="",TOTAL!G56=0),"",TOTAL!G56/TOTAL!$C$6*'Vîrsta 5-7 ani'!$C$6)</f>
        <v>4.7058823529411766</v>
      </c>
      <c r="H56" s="250" t="str">
        <f>IF(OR(TOTAL!H56="",TOTAL!H56=0),"",TOTAL!H56/TOTAL!$C$6*'Vîrsta 5-7 ani'!$C$6)</f>
        <v/>
      </c>
      <c r="I56" s="250" t="str">
        <f>IF(OR(TOTAL!I56="",TOTAL!I56=0),"",TOTAL!I56/TOTAL!$C$6*'Vîrsta 5-7 ani'!$C$6)</f>
        <v/>
      </c>
      <c r="J56" s="250" t="str">
        <f>IF(OR(TOTAL!J56="",TOTAL!J56=0),"",TOTAL!J56/TOTAL!$C$6*'Vîrsta 5-7 ani'!$C$6)</f>
        <v/>
      </c>
      <c r="K56" s="250" t="str">
        <f>IF(OR(TOTAL!K56="",TOTAL!K56=0),"",TOTAL!K56/TOTAL!$C$6*'Vîrsta 5-7 ani'!$C$6)</f>
        <v/>
      </c>
      <c r="L56" s="250" t="str">
        <f>IF(OR(TOTAL!L56="",TOTAL!L56=0),"",TOTAL!L56/TOTAL!$C$6*'Vîrsta 5-7 ani'!$C$6)</f>
        <v/>
      </c>
      <c r="M56" s="250">
        <f>IF(OR(TOTAL!M56="",TOTAL!M56=0),"",TOTAL!M56/TOTAL!$C$6*'Vîrsta 5-7 ani'!$C$6)</f>
        <v>5.8823529411764701</v>
      </c>
      <c r="N56" s="250" t="str">
        <f>IF(OR(TOTAL!N56="",TOTAL!N56=0),"",TOTAL!N56/TOTAL!$C$6*'Vîrsta 5-7 ani'!$C$6)</f>
        <v/>
      </c>
      <c r="O56" s="250" t="str">
        <f>IF(OR(TOTAL!O56="",TOTAL!O56=0),"",TOTAL!O56/TOTAL!$C$6*'Vîrsta 5-7 ani'!$C$6)</f>
        <v/>
      </c>
      <c r="P56" s="250">
        <f>IF(OR(TOTAL!P56="",TOTAL!P56=0),"",TOTAL!P56/TOTAL!$C$6*'Vîrsta 5-7 ani'!$C$6)</f>
        <v>5.8823529411764701</v>
      </c>
      <c r="Q56" s="250" t="str">
        <f>IF(OR(TOTAL!Q56="",TOTAL!Q56=0),"",TOTAL!Q56/TOTAL!$C$6*'Vîrsta 5-7 ani'!$C$6)</f>
        <v/>
      </c>
      <c r="R56" s="250">
        <f>IF(OR(TOTAL!R56="",TOTAL!R56=0),"",TOTAL!R56/TOTAL!$C$6*'Vîrsta 5-7 ani'!$C$6)</f>
        <v>5.2941176470588243</v>
      </c>
      <c r="S56" s="250" t="str">
        <f>IF(OR(TOTAL!S56="",TOTAL!S56=0),"",TOTAL!S56/TOTAL!$C$6*'Vîrsta 5-7 ani'!$C$6)</f>
        <v/>
      </c>
      <c r="T56" s="250">
        <f>IF(OR(TOTAL!T56="",TOTAL!T56=0),"",TOTAL!T56/TOTAL!$C$6*'Vîrsta 5-7 ani'!$C$6)</f>
        <v>5.2941176470588243</v>
      </c>
      <c r="U56" s="250" t="str">
        <f>IF(OR(TOTAL!U56="",TOTAL!U56=0),"",TOTAL!U56/TOTAL!$C$6*'Vîrsta 5-7 ani'!$C$6)</f>
        <v/>
      </c>
      <c r="V56" s="250" t="str">
        <f>IF(OR(TOTAL!V56="",TOTAL!V56=0),"",TOTAL!V56/TOTAL!$C$6*'Vîrsta 5-7 ani'!$C$6)</f>
        <v/>
      </c>
      <c r="W56" s="250" t="str">
        <f>IF(OR(TOTAL!W56="",TOTAL!W56=0),"",TOTAL!W56/TOTAL!$C$6*'Vîrsta 5-7 ani'!$C$6)</f>
        <v/>
      </c>
      <c r="X56" s="250" t="str">
        <f>IF(OR(TOTAL!X56="",TOTAL!X56=0),"",TOTAL!X56/TOTAL!$C$6*'Vîrsta 5-7 ani'!$C$6)</f>
        <v/>
      </c>
      <c r="Y56" s="250" t="str">
        <f>IF(OR(TOTAL!Y56="",TOTAL!Y56=0),"",TOTAL!Y56/TOTAL!$C$6*'Vîrsta 5-7 ani'!$C$6)</f>
        <v/>
      </c>
      <c r="Z56" s="24">
        <f t="shared" si="15"/>
        <v>32.705882352941181</v>
      </c>
      <c r="AA56" s="24">
        <f t="shared" si="2"/>
        <v>55.060408001584477</v>
      </c>
      <c r="AB56" s="24">
        <f t="shared" si="16"/>
        <v>38.542285601109135</v>
      </c>
      <c r="AC56" s="8">
        <v>30</v>
      </c>
      <c r="AD56" s="101">
        <f t="shared" si="19"/>
        <v>0.34688057040998221</v>
      </c>
      <c r="AE56" s="100">
        <v>8.9999999999999993E-3</v>
      </c>
      <c r="AF56" s="101">
        <f t="shared" si="20"/>
        <v>3.8542285601109137E-2</v>
      </c>
      <c r="AG56" s="100">
        <v>1E-3</v>
      </c>
      <c r="AH56" s="101">
        <f t="shared" si="21"/>
        <v>4.2396514161220047</v>
      </c>
      <c r="AI56" s="100">
        <v>0.11</v>
      </c>
      <c r="AJ56" s="101">
        <f t="shared" si="22"/>
        <v>18.114874232521291</v>
      </c>
      <c r="AK56" s="125">
        <v>0.47</v>
      </c>
      <c r="AL56" s="171"/>
      <c r="AM56" s="28"/>
      <c r="AN56" s="131"/>
      <c r="AO56" s="167"/>
    </row>
    <row r="57" spans="1:41" s="168" customFormat="1" ht="17" x14ac:dyDescent="0.2">
      <c r="A57" s="317"/>
      <c r="B57" s="60" t="s">
        <v>89</v>
      </c>
      <c r="C57" s="250" t="str">
        <f>IF(OR(TOTAL!C57="",TOTAL!C57=0),"",TOTAL!C57/TOTAL!$C$6*'Vîrsta 5-7 ani'!$C$6)</f>
        <v/>
      </c>
      <c r="D57" s="250" t="str">
        <f>IF(OR(TOTAL!D57="",TOTAL!D57=0),"",TOTAL!D57/TOTAL!$C$6*'Vîrsta 5-7 ani'!$C$6)</f>
        <v/>
      </c>
      <c r="E57" s="250" t="str">
        <f>IF(OR(TOTAL!E57="",TOTAL!E57=0),"",TOTAL!E57/TOTAL!$C$6*'Vîrsta 5-7 ani'!$C$6)</f>
        <v/>
      </c>
      <c r="F57" s="250" t="str">
        <f>IF(OR(TOTAL!F57="",TOTAL!F57=0),"",TOTAL!F57/TOTAL!$C$6*'Vîrsta 5-7 ani'!$C$6)</f>
        <v/>
      </c>
      <c r="G57" s="250" t="str">
        <f>IF(OR(TOTAL!G57="",TOTAL!G57=0),"",TOTAL!G57/TOTAL!$C$6*'Vîrsta 5-7 ani'!$C$6)</f>
        <v/>
      </c>
      <c r="H57" s="250" t="str">
        <f>IF(OR(TOTAL!H57="",TOTAL!H57=0),"",TOTAL!H57/TOTAL!$C$6*'Vîrsta 5-7 ani'!$C$6)</f>
        <v/>
      </c>
      <c r="I57" s="250" t="str">
        <f>IF(OR(TOTAL!I57="",TOTAL!I57=0),"",TOTAL!I57/TOTAL!$C$6*'Vîrsta 5-7 ani'!$C$6)</f>
        <v/>
      </c>
      <c r="J57" s="250" t="str">
        <f>IF(OR(TOTAL!J57="",TOTAL!J57=0),"",TOTAL!J57/TOTAL!$C$6*'Vîrsta 5-7 ani'!$C$6)</f>
        <v/>
      </c>
      <c r="K57" s="250" t="str">
        <f>IF(OR(TOTAL!K57="",TOTAL!K57=0),"",TOTAL!K57/TOTAL!$C$6*'Vîrsta 5-7 ani'!$C$6)</f>
        <v/>
      </c>
      <c r="L57" s="250" t="str">
        <f>IF(OR(TOTAL!L57="",TOTAL!L57=0),"",TOTAL!L57/TOTAL!$C$6*'Vîrsta 5-7 ani'!$C$6)</f>
        <v/>
      </c>
      <c r="M57" s="250" t="str">
        <f>IF(OR(TOTAL!M57="",TOTAL!M57=0),"",TOTAL!M57/TOTAL!$C$6*'Vîrsta 5-7 ani'!$C$6)</f>
        <v/>
      </c>
      <c r="N57" s="250" t="str">
        <f>IF(OR(TOTAL!N57="",TOTAL!N57=0),"",TOTAL!N57/TOTAL!$C$6*'Vîrsta 5-7 ani'!$C$6)</f>
        <v/>
      </c>
      <c r="O57" s="250" t="str">
        <f>IF(OR(TOTAL!O57="",TOTAL!O57=0),"",TOTAL!O57/TOTAL!$C$6*'Vîrsta 5-7 ani'!$C$6)</f>
        <v/>
      </c>
      <c r="P57" s="250" t="str">
        <f>IF(OR(TOTAL!P57="",TOTAL!P57=0),"",TOTAL!P57/TOTAL!$C$6*'Vîrsta 5-7 ani'!$C$6)</f>
        <v/>
      </c>
      <c r="Q57" s="250" t="str">
        <f>IF(OR(TOTAL!Q57="",TOTAL!Q57=0),"",TOTAL!Q57/TOTAL!$C$6*'Vîrsta 5-7 ani'!$C$6)</f>
        <v/>
      </c>
      <c r="R57" s="250" t="str">
        <f>IF(OR(TOTAL!R57="",TOTAL!R57=0),"",TOTAL!R57/TOTAL!$C$6*'Vîrsta 5-7 ani'!$C$6)</f>
        <v/>
      </c>
      <c r="S57" s="250" t="str">
        <f>IF(OR(TOTAL!S57="",TOTAL!S57=0),"",TOTAL!S57/TOTAL!$C$6*'Vîrsta 5-7 ani'!$C$6)</f>
        <v/>
      </c>
      <c r="T57" s="250" t="str">
        <f>IF(OR(TOTAL!T57="",TOTAL!T57=0),"",TOTAL!T57/TOTAL!$C$6*'Vîrsta 5-7 ani'!$C$6)</f>
        <v/>
      </c>
      <c r="U57" s="250" t="str">
        <f>IF(OR(TOTAL!U57="",TOTAL!U57=0),"",TOTAL!U57/TOTAL!$C$6*'Vîrsta 5-7 ani'!$C$6)</f>
        <v/>
      </c>
      <c r="V57" s="250" t="str">
        <f>IF(OR(TOTAL!V57="",TOTAL!V57=0),"",TOTAL!V57/TOTAL!$C$6*'Vîrsta 5-7 ani'!$C$6)</f>
        <v/>
      </c>
      <c r="W57" s="250" t="str">
        <f>IF(OR(TOTAL!W57="",TOTAL!W57=0),"",TOTAL!W57/TOTAL!$C$6*'Vîrsta 5-7 ani'!$C$6)</f>
        <v/>
      </c>
      <c r="X57" s="250" t="str">
        <f>IF(OR(TOTAL!X57="",TOTAL!X57=0),"",TOTAL!X57/TOTAL!$C$6*'Vîrsta 5-7 ani'!$C$6)</f>
        <v/>
      </c>
      <c r="Y57" s="250" t="str">
        <f>IF(OR(TOTAL!Y57="",TOTAL!Y57=0),"",TOTAL!Y57/TOTAL!$C$6*'Vîrsta 5-7 ani'!$C$6)</f>
        <v/>
      </c>
      <c r="Z57" s="24">
        <f t="shared" si="15"/>
        <v>0</v>
      </c>
      <c r="AA57" s="24">
        <f t="shared" si="2"/>
        <v>0</v>
      </c>
      <c r="AB57" s="24" t="str">
        <f t="shared" si="16"/>
        <v/>
      </c>
      <c r="AC57" s="8">
        <v>26</v>
      </c>
      <c r="AD57" s="101" t="str">
        <f t="shared" si="19"/>
        <v/>
      </c>
      <c r="AE57" s="100">
        <v>8.0000000000000002E-3</v>
      </c>
      <c r="AF57" s="101" t="str">
        <f t="shared" si="20"/>
        <v/>
      </c>
      <c r="AG57" s="100">
        <v>2E-3</v>
      </c>
      <c r="AH57" s="101" t="str">
        <f t="shared" si="21"/>
        <v/>
      </c>
      <c r="AI57" s="100">
        <v>0.8</v>
      </c>
      <c r="AJ57" s="101" t="str">
        <f t="shared" si="22"/>
        <v/>
      </c>
      <c r="AK57" s="125">
        <v>0.38</v>
      </c>
      <c r="AL57" s="171"/>
      <c r="AM57" s="28"/>
      <c r="AN57" s="131"/>
      <c r="AO57" s="167"/>
    </row>
    <row r="58" spans="1:41" s="168" customFormat="1" ht="17" x14ac:dyDescent="0.2">
      <c r="A58" s="317"/>
      <c r="B58" s="60" t="s">
        <v>35</v>
      </c>
      <c r="C58" s="250">
        <f>IF(OR(TOTAL!C58="",TOTAL!C58=0),"",TOTAL!C58/TOTAL!$C$6*'Vîrsta 5-7 ani'!$C$6)</f>
        <v>5.2941176470588243</v>
      </c>
      <c r="D58" s="250" t="str">
        <f>IF(OR(TOTAL!D58="",TOTAL!D58=0),"",TOTAL!D58/TOTAL!$C$6*'Vîrsta 5-7 ani'!$C$6)</f>
        <v/>
      </c>
      <c r="E58" s="250" t="str">
        <f>IF(OR(TOTAL!E58="",TOTAL!E58=0),"",TOTAL!E58/TOTAL!$C$6*'Vîrsta 5-7 ani'!$C$6)</f>
        <v/>
      </c>
      <c r="F58" s="250" t="str">
        <f>IF(OR(TOTAL!F58="",TOTAL!F58=0),"",TOTAL!F58/TOTAL!$C$6*'Vîrsta 5-7 ani'!$C$6)</f>
        <v/>
      </c>
      <c r="G58" s="250" t="str">
        <f>IF(OR(TOTAL!G58="",TOTAL!G58=0),"",TOTAL!G58/TOTAL!$C$6*'Vîrsta 5-7 ani'!$C$6)</f>
        <v/>
      </c>
      <c r="H58" s="250">
        <f>IF(OR(TOTAL!H58="",TOTAL!H58=0),"",TOTAL!H58/TOTAL!$C$6*'Vîrsta 5-7 ani'!$C$6)</f>
        <v>4.7058823529411766</v>
      </c>
      <c r="I58" s="250" t="str">
        <f>IF(OR(TOTAL!I58="",TOTAL!I58=0),"",TOTAL!I58/TOTAL!$C$6*'Vîrsta 5-7 ani'!$C$6)</f>
        <v/>
      </c>
      <c r="J58" s="250" t="str">
        <f>IF(OR(TOTAL!J58="",TOTAL!J58=0),"",TOTAL!J58/TOTAL!$C$6*'Vîrsta 5-7 ani'!$C$6)</f>
        <v/>
      </c>
      <c r="K58" s="250" t="str">
        <f>IF(OR(TOTAL!K58="",TOTAL!K58=0),"",TOTAL!K58/TOTAL!$C$6*'Vîrsta 5-7 ani'!$C$6)</f>
        <v/>
      </c>
      <c r="L58" s="250">
        <f>IF(OR(TOTAL!L58="",TOTAL!L58=0),"",TOTAL!L58/TOTAL!$C$6*'Vîrsta 5-7 ani'!$C$6)</f>
        <v>4.7058823529411766</v>
      </c>
      <c r="M58" s="250" t="str">
        <f>IF(OR(TOTAL!M58="",TOTAL!M58=0),"",TOTAL!M58/TOTAL!$C$6*'Vîrsta 5-7 ani'!$C$6)</f>
        <v/>
      </c>
      <c r="N58" s="250" t="str">
        <f>IF(OR(TOTAL!N58="",TOTAL!N58=0),"",TOTAL!N58/TOTAL!$C$6*'Vîrsta 5-7 ani'!$C$6)</f>
        <v/>
      </c>
      <c r="O58" s="250" t="str">
        <f>IF(OR(TOTAL!O58="",TOTAL!O58=0),"",TOTAL!O58/TOTAL!$C$6*'Vîrsta 5-7 ani'!$C$6)</f>
        <v/>
      </c>
      <c r="P58" s="250" t="str">
        <f>IF(OR(TOTAL!P58="",TOTAL!P58=0),"",TOTAL!P58/TOTAL!$C$6*'Vîrsta 5-7 ani'!$C$6)</f>
        <v/>
      </c>
      <c r="Q58" s="250">
        <f>IF(OR(TOTAL!Q58="",TOTAL!Q58=0),"",TOTAL!Q58/TOTAL!$C$6*'Vîrsta 5-7 ani'!$C$6)</f>
        <v>5.2941176470588243</v>
      </c>
      <c r="R58" s="250" t="str">
        <f>IF(OR(TOTAL!R58="",TOTAL!R58=0),"",TOTAL!R58/TOTAL!$C$6*'Vîrsta 5-7 ani'!$C$6)</f>
        <v/>
      </c>
      <c r="S58" s="250" t="str">
        <f>IF(OR(TOTAL!S58="",TOTAL!S58=0),"",TOTAL!S58/TOTAL!$C$6*'Vîrsta 5-7 ani'!$C$6)</f>
        <v/>
      </c>
      <c r="T58" s="250" t="str">
        <f>IF(OR(TOTAL!T58="",TOTAL!T58=0),"",TOTAL!T58/TOTAL!$C$6*'Vîrsta 5-7 ani'!$C$6)</f>
        <v/>
      </c>
      <c r="U58" s="250" t="str">
        <f>IF(OR(TOTAL!U58="",TOTAL!U58=0),"",TOTAL!U58/TOTAL!$C$6*'Vîrsta 5-7 ani'!$C$6)</f>
        <v/>
      </c>
      <c r="V58" s="250">
        <f>IF(OR(TOTAL!V58="",TOTAL!V58=0),"",TOTAL!V58/TOTAL!$C$6*'Vîrsta 5-7 ani'!$C$6)</f>
        <v>5.2941176470588243</v>
      </c>
      <c r="W58" s="250" t="str">
        <f>IF(OR(TOTAL!W58="",TOTAL!W58=0),"",TOTAL!W58/TOTAL!$C$6*'Vîrsta 5-7 ani'!$C$6)</f>
        <v/>
      </c>
      <c r="X58" s="250" t="str">
        <f>IF(OR(TOTAL!X58="",TOTAL!X58=0),"",TOTAL!X58/TOTAL!$C$6*'Vîrsta 5-7 ani'!$C$6)</f>
        <v/>
      </c>
      <c r="Y58" s="250" t="str">
        <f>IF(OR(TOTAL!Y58="",TOTAL!Y58=0),"",TOTAL!Y58/TOTAL!$C$6*'Vîrsta 5-7 ani'!$C$6)</f>
        <v/>
      </c>
      <c r="Z58" s="24">
        <f t="shared" si="15"/>
        <v>25.294117647058826</v>
      </c>
      <c r="AA58" s="24">
        <f t="shared" si="2"/>
        <v>42.582689641513177</v>
      </c>
      <c r="AB58" s="24">
        <f t="shared" si="16"/>
        <v>29.807882749059225</v>
      </c>
      <c r="AC58" s="8">
        <v>30</v>
      </c>
      <c r="AD58" s="101">
        <f t="shared" si="19"/>
        <v>0.29807882749059228</v>
      </c>
      <c r="AE58" s="100">
        <v>0.01</v>
      </c>
      <c r="AF58" s="101">
        <f t="shared" si="20"/>
        <v>8.9423648247177676E-2</v>
      </c>
      <c r="AG58" s="100">
        <v>3.0000000000000001E-3</v>
      </c>
      <c r="AH58" s="101">
        <f t="shared" si="21"/>
        <v>6.5577342047930296</v>
      </c>
      <c r="AI58" s="100">
        <v>0.22</v>
      </c>
      <c r="AJ58" s="101">
        <f t="shared" si="22"/>
        <v>26.52901564666271</v>
      </c>
      <c r="AK58" s="125">
        <v>0.89</v>
      </c>
      <c r="AL58" s="171"/>
      <c r="AM58" s="28"/>
      <c r="AN58" s="131"/>
      <c r="AO58" s="167"/>
    </row>
    <row r="59" spans="1:41" s="31" customFormat="1" ht="17" x14ac:dyDescent="0.2">
      <c r="A59" s="317"/>
      <c r="B59" s="60" t="s">
        <v>90</v>
      </c>
      <c r="C59" s="245" t="str">
        <f>IF(OR(TOTAL!C59="",TOTAL!C59=0),"",TOTAL!C59/TOTAL!$C$6*'Vîrsta 5-7 ani'!$C$6)</f>
        <v/>
      </c>
      <c r="D59" s="245" t="str">
        <f>IF(OR(TOTAL!D59="",TOTAL!D59=0),"",TOTAL!D59/TOTAL!$C$6*'Vîrsta 5-7 ani'!$C$6)</f>
        <v/>
      </c>
      <c r="E59" s="245" t="str">
        <f>IF(OR(TOTAL!E59="",TOTAL!E59=0),"",TOTAL!E59/TOTAL!$C$6*'Vîrsta 5-7 ani'!$C$6)</f>
        <v/>
      </c>
      <c r="F59" s="245" t="str">
        <f>IF(OR(TOTAL!F59="",TOTAL!F59=0),"",TOTAL!F59/TOTAL!$C$6*'Vîrsta 5-7 ani'!$C$6)</f>
        <v/>
      </c>
      <c r="G59" s="245" t="str">
        <f>IF(OR(TOTAL!G59="",TOTAL!G59=0),"",TOTAL!G59/TOTAL!$C$6*'Vîrsta 5-7 ani'!$C$6)</f>
        <v/>
      </c>
      <c r="H59" s="245" t="str">
        <f>IF(OR(TOTAL!H59="",TOTAL!H59=0),"",TOTAL!H59/TOTAL!$C$6*'Vîrsta 5-7 ani'!$C$6)</f>
        <v/>
      </c>
      <c r="I59" s="245" t="str">
        <f>IF(OR(TOTAL!I59="",TOTAL!I59=0),"",TOTAL!I59/TOTAL!$C$6*'Vîrsta 5-7 ani'!$C$6)</f>
        <v/>
      </c>
      <c r="J59" s="245" t="str">
        <f>IF(OR(TOTAL!J59="",TOTAL!J59=0),"",TOTAL!J59/TOTAL!$C$6*'Vîrsta 5-7 ani'!$C$6)</f>
        <v/>
      </c>
      <c r="K59" s="245" t="str">
        <f>IF(OR(TOTAL!K59="",TOTAL!K59=0),"",TOTAL!K59/TOTAL!$C$6*'Vîrsta 5-7 ani'!$C$6)</f>
        <v/>
      </c>
      <c r="L59" s="245" t="str">
        <f>IF(OR(TOTAL!L59="",TOTAL!L59=0),"",TOTAL!L59/TOTAL!$C$6*'Vîrsta 5-7 ani'!$C$6)</f>
        <v/>
      </c>
      <c r="M59" s="245" t="str">
        <f>IF(OR(TOTAL!M59="",TOTAL!M59=0),"",TOTAL!M59/TOTAL!$C$6*'Vîrsta 5-7 ani'!$C$6)</f>
        <v/>
      </c>
      <c r="N59" s="245" t="str">
        <f>IF(OR(TOTAL!N59="",TOTAL!N59=0),"",TOTAL!N59/TOTAL!$C$6*'Vîrsta 5-7 ani'!$C$6)</f>
        <v/>
      </c>
      <c r="O59" s="245" t="str">
        <f>IF(OR(TOTAL!O59="",TOTAL!O59=0),"",TOTAL!O59/TOTAL!$C$6*'Vîrsta 5-7 ani'!$C$6)</f>
        <v/>
      </c>
      <c r="P59" s="245" t="str">
        <f>IF(OR(TOTAL!P59="",TOTAL!P59=0),"",TOTAL!P59/TOTAL!$C$6*'Vîrsta 5-7 ani'!$C$6)</f>
        <v/>
      </c>
      <c r="Q59" s="245" t="str">
        <f>IF(OR(TOTAL!Q59="",TOTAL!Q59=0),"",TOTAL!Q59/TOTAL!$C$6*'Vîrsta 5-7 ani'!$C$6)</f>
        <v/>
      </c>
      <c r="R59" s="245" t="str">
        <f>IF(OR(TOTAL!R59="",TOTAL!R59=0),"",TOTAL!R59/TOTAL!$C$6*'Vîrsta 5-7 ani'!$C$6)</f>
        <v/>
      </c>
      <c r="S59" s="245" t="str">
        <f>IF(OR(TOTAL!S59="",TOTAL!S59=0),"",TOTAL!S59/TOTAL!$C$6*'Vîrsta 5-7 ani'!$C$6)</f>
        <v/>
      </c>
      <c r="T59" s="245" t="str">
        <f>IF(OR(TOTAL!T59="",TOTAL!T59=0),"",TOTAL!T59/TOTAL!$C$6*'Vîrsta 5-7 ani'!$C$6)</f>
        <v/>
      </c>
      <c r="U59" s="245" t="str">
        <f>IF(OR(TOTAL!U59="",TOTAL!U59=0),"",TOTAL!U59/TOTAL!$C$6*'Vîrsta 5-7 ani'!$C$6)</f>
        <v/>
      </c>
      <c r="V59" s="245" t="str">
        <f>IF(OR(TOTAL!V59="",TOTAL!V59=0),"",TOTAL!V59/TOTAL!$C$6*'Vîrsta 5-7 ani'!$C$6)</f>
        <v/>
      </c>
      <c r="W59" s="245" t="str">
        <f>IF(OR(TOTAL!W59="",TOTAL!W59=0),"",TOTAL!W59/TOTAL!$C$6*'Vîrsta 5-7 ani'!$C$6)</f>
        <v/>
      </c>
      <c r="X59" s="245" t="str">
        <f>IF(OR(TOTAL!X59="",TOTAL!X59=0),"",TOTAL!X59/TOTAL!$C$6*'Vîrsta 5-7 ani'!$C$6)</f>
        <v/>
      </c>
      <c r="Y59" s="245" t="str">
        <f>IF(OR(TOTAL!Y59="",TOTAL!Y59=0),"",TOTAL!Y59/TOTAL!$C$6*'Vîrsta 5-7 ani'!$C$6)</f>
        <v/>
      </c>
      <c r="Z59" s="11">
        <f t="shared" si="15"/>
        <v>0</v>
      </c>
      <c r="AA59" s="11">
        <f t="shared" si="2"/>
        <v>0</v>
      </c>
      <c r="AB59" s="11" t="str">
        <f t="shared" si="16"/>
        <v/>
      </c>
      <c r="AC59" s="7">
        <v>26</v>
      </c>
      <c r="AD59" s="97" t="str">
        <f t="shared" si="19"/>
        <v/>
      </c>
      <c r="AE59" s="98">
        <v>0.02</v>
      </c>
      <c r="AF59" s="97" t="str">
        <f t="shared" si="20"/>
        <v/>
      </c>
      <c r="AG59" s="98">
        <v>0.14000000000000001</v>
      </c>
      <c r="AH59" s="97" t="str">
        <f t="shared" si="21"/>
        <v/>
      </c>
      <c r="AI59" s="98">
        <v>8.5300000000000001E-2</v>
      </c>
      <c r="AJ59" s="97" t="str">
        <f t="shared" si="22"/>
        <v/>
      </c>
      <c r="AK59" s="126">
        <v>1.6</v>
      </c>
      <c r="AL59" s="171"/>
      <c r="AM59" s="29"/>
      <c r="AN59" s="132"/>
      <c r="AO59" s="66"/>
    </row>
    <row r="60" spans="1:41" s="31" customFormat="1" ht="17" x14ac:dyDescent="0.2">
      <c r="A60" s="317"/>
      <c r="B60" s="57" t="s">
        <v>91</v>
      </c>
      <c r="C60" s="245" t="str">
        <f>IF(OR(TOTAL!C60="",TOTAL!C60=0),"",TOTAL!C60/TOTAL!$C$6*'Vîrsta 5-7 ani'!$C$6)</f>
        <v/>
      </c>
      <c r="D60" s="245" t="str">
        <f>IF(OR(TOTAL!D60="",TOTAL!D60=0),"",TOTAL!D60/TOTAL!$C$6*'Vîrsta 5-7 ani'!$C$6)</f>
        <v/>
      </c>
      <c r="E60" s="245" t="str">
        <f>IF(OR(TOTAL!E60="",TOTAL!E60=0),"",TOTAL!E60/TOTAL!$C$6*'Vîrsta 5-7 ani'!$C$6)</f>
        <v/>
      </c>
      <c r="F60" s="245" t="str">
        <f>IF(OR(TOTAL!F60="",TOTAL!F60=0),"",TOTAL!F60/TOTAL!$C$6*'Vîrsta 5-7 ani'!$C$6)</f>
        <v/>
      </c>
      <c r="G60" s="245" t="str">
        <f>IF(OR(TOTAL!G60="",TOTAL!G60=0),"",TOTAL!G60/TOTAL!$C$6*'Vîrsta 5-7 ani'!$C$6)</f>
        <v/>
      </c>
      <c r="H60" s="245" t="str">
        <f>IF(OR(TOTAL!H60="",TOTAL!H60=0),"",TOTAL!H60/TOTAL!$C$6*'Vîrsta 5-7 ani'!$C$6)</f>
        <v/>
      </c>
      <c r="I60" s="245" t="str">
        <f>IF(OR(TOTAL!I60="",TOTAL!I60=0),"",TOTAL!I60/TOTAL!$C$6*'Vîrsta 5-7 ani'!$C$6)</f>
        <v/>
      </c>
      <c r="J60" s="245" t="str">
        <f>IF(OR(TOTAL!J60="",TOTAL!J60=0),"",TOTAL!J60/TOTAL!$C$6*'Vîrsta 5-7 ani'!$C$6)</f>
        <v/>
      </c>
      <c r="K60" s="245" t="str">
        <f>IF(OR(TOTAL!K60="",TOTAL!K60=0),"",TOTAL!K60/TOTAL!$C$6*'Vîrsta 5-7 ani'!$C$6)</f>
        <v/>
      </c>
      <c r="L60" s="245" t="str">
        <f>IF(OR(TOTAL!L60="",TOTAL!L60=0),"",TOTAL!L60/TOTAL!$C$6*'Vîrsta 5-7 ani'!$C$6)</f>
        <v/>
      </c>
      <c r="M60" s="245" t="str">
        <f>IF(OR(TOTAL!M60="",TOTAL!M60=0),"",TOTAL!M60/TOTAL!$C$6*'Vîrsta 5-7 ani'!$C$6)</f>
        <v/>
      </c>
      <c r="N60" s="245" t="str">
        <f>IF(OR(TOTAL!N60="",TOTAL!N60=0),"",TOTAL!N60/TOTAL!$C$6*'Vîrsta 5-7 ani'!$C$6)</f>
        <v/>
      </c>
      <c r="O60" s="245" t="str">
        <f>IF(OR(TOTAL!O60="",TOTAL!O60=0),"",TOTAL!O60/TOTAL!$C$6*'Vîrsta 5-7 ani'!$C$6)</f>
        <v/>
      </c>
      <c r="P60" s="245" t="str">
        <f>IF(OR(TOTAL!P60="",TOTAL!P60=0),"",TOTAL!P60/TOTAL!$C$6*'Vîrsta 5-7 ani'!$C$6)</f>
        <v/>
      </c>
      <c r="Q60" s="245" t="str">
        <f>IF(OR(TOTAL!Q60="",TOTAL!Q60=0),"",TOTAL!Q60/TOTAL!$C$6*'Vîrsta 5-7 ani'!$C$6)</f>
        <v/>
      </c>
      <c r="R60" s="245" t="str">
        <f>IF(OR(TOTAL!R60="",TOTAL!R60=0),"",TOTAL!R60/TOTAL!$C$6*'Vîrsta 5-7 ani'!$C$6)</f>
        <v/>
      </c>
      <c r="S60" s="245" t="str">
        <f>IF(OR(TOTAL!S60="",TOTAL!S60=0),"",TOTAL!S60/TOTAL!$C$6*'Vîrsta 5-7 ani'!$C$6)</f>
        <v/>
      </c>
      <c r="T60" s="245" t="str">
        <f>IF(OR(TOTAL!T60="",TOTAL!T60=0),"",TOTAL!T60/TOTAL!$C$6*'Vîrsta 5-7 ani'!$C$6)</f>
        <v/>
      </c>
      <c r="U60" s="245" t="str">
        <f>IF(OR(TOTAL!U60="",TOTAL!U60=0),"",TOTAL!U60/TOTAL!$C$6*'Vîrsta 5-7 ani'!$C$6)</f>
        <v/>
      </c>
      <c r="V60" s="245" t="str">
        <f>IF(OR(TOTAL!V60="",TOTAL!V60=0),"",TOTAL!V60/TOTAL!$C$6*'Vîrsta 5-7 ani'!$C$6)</f>
        <v/>
      </c>
      <c r="W60" s="245" t="str">
        <f>IF(OR(TOTAL!W60="",TOTAL!W60=0),"",TOTAL!W60/TOTAL!$C$6*'Vîrsta 5-7 ani'!$C$6)</f>
        <v/>
      </c>
      <c r="X60" s="245" t="str">
        <f>IF(OR(TOTAL!X60="",TOTAL!X60=0),"",TOTAL!X60/TOTAL!$C$6*'Vîrsta 5-7 ani'!$C$6)</f>
        <v/>
      </c>
      <c r="Y60" s="245" t="str">
        <f>IF(OR(TOTAL!Y60="",TOTAL!Y60=0),"",TOTAL!Y60/TOTAL!$C$6*'Vîrsta 5-7 ani'!$C$6)</f>
        <v/>
      </c>
      <c r="Z60" s="11">
        <f t="shared" si="15"/>
        <v>0</v>
      </c>
      <c r="AA60" s="11">
        <f t="shared" si="2"/>
        <v>0</v>
      </c>
      <c r="AB60" s="11" t="str">
        <f t="shared" si="16"/>
        <v/>
      </c>
      <c r="AC60" s="7">
        <v>14</v>
      </c>
      <c r="AD60" s="97" t="str">
        <f t="shared" si="19"/>
        <v/>
      </c>
      <c r="AE60" s="98">
        <v>0.01</v>
      </c>
      <c r="AF60" s="97" t="str">
        <f t="shared" si="20"/>
        <v/>
      </c>
      <c r="AG60" s="98">
        <v>0.01</v>
      </c>
      <c r="AH60" s="97" t="str">
        <f t="shared" si="21"/>
        <v/>
      </c>
      <c r="AI60" s="98">
        <v>0.15</v>
      </c>
      <c r="AJ60" s="97" t="str">
        <f t="shared" si="22"/>
        <v/>
      </c>
      <c r="AK60" s="126">
        <v>0.61</v>
      </c>
      <c r="AL60" s="171"/>
      <c r="AM60" s="29"/>
      <c r="AN60" s="132"/>
      <c r="AO60" s="66"/>
    </row>
    <row r="61" spans="1:41" s="31" customFormat="1" ht="17" x14ac:dyDescent="0.2">
      <c r="A61" s="318"/>
      <c r="B61" s="57" t="s">
        <v>92</v>
      </c>
      <c r="C61" s="245" t="str">
        <f>IF(OR(TOTAL!C61="",TOTAL!C61=0),"",TOTAL!C61/TOTAL!$C$6*'Vîrsta 5-7 ani'!$C$6)</f>
        <v/>
      </c>
      <c r="D61" s="245" t="str">
        <f>IF(OR(TOTAL!D61="",TOTAL!D61=0),"",TOTAL!D61/TOTAL!$C$6*'Vîrsta 5-7 ani'!$C$6)</f>
        <v/>
      </c>
      <c r="E61" s="245" t="str">
        <f>IF(OR(TOTAL!E61="",TOTAL!E61=0),"",TOTAL!E61/TOTAL!$C$6*'Vîrsta 5-7 ani'!$C$6)</f>
        <v/>
      </c>
      <c r="F61" s="245" t="str">
        <f>IF(OR(TOTAL!F61="",TOTAL!F61=0),"",TOTAL!F61/TOTAL!$C$6*'Vîrsta 5-7 ani'!$C$6)</f>
        <v/>
      </c>
      <c r="G61" s="245" t="str">
        <f>IF(OR(TOTAL!G61="",TOTAL!G61=0),"",TOTAL!G61/TOTAL!$C$6*'Vîrsta 5-7 ani'!$C$6)</f>
        <v/>
      </c>
      <c r="H61" s="245" t="str">
        <f>IF(OR(TOTAL!H61="",TOTAL!H61=0),"",TOTAL!H61/TOTAL!$C$6*'Vîrsta 5-7 ani'!$C$6)</f>
        <v/>
      </c>
      <c r="I61" s="245" t="str">
        <f>IF(OR(TOTAL!I61="",TOTAL!I61=0),"",TOTAL!I61/TOTAL!$C$6*'Vîrsta 5-7 ani'!$C$6)</f>
        <v/>
      </c>
      <c r="J61" s="245" t="str">
        <f>IF(OR(TOTAL!J61="",TOTAL!J61=0),"",TOTAL!J61/TOTAL!$C$6*'Vîrsta 5-7 ani'!$C$6)</f>
        <v/>
      </c>
      <c r="K61" s="245" t="str">
        <f>IF(OR(TOTAL!K61="",TOTAL!K61=0),"",TOTAL!K61/TOTAL!$C$6*'Vîrsta 5-7 ani'!$C$6)</f>
        <v/>
      </c>
      <c r="L61" s="245" t="str">
        <f>IF(OR(TOTAL!L61="",TOTAL!L61=0),"",TOTAL!L61/TOTAL!$C$6*'Vîrsta 5-7 ani'!$C$6)</f>
        <v/>
      </c>
      <c r="M61" s="245" t="str">
        <f>IF(OR(TOTAL!M61="",TOTAL!M61=0),"",TOTAL!M61/TOTAL!$C$6*'Vîrsta 5-7 ani'!$C$6)</f>
        <v/>
      </c>
      <c r="N61" s="245" t="str">
        <f>IF(OR(TOTAL!N61="",TOTAL!N61=0),"",TOTAL!N61/TOTAL!$C$6*'Vîrsta 5-7 ani'!$C$6)</f>
        <v/>
      </c>
      <c r="O61" s="245" t="str">
        <f>IF(OR(TOTAL!O61="",TOTAL!O61=0),"",TOTAL!O61/TOTAL!$C$6*'Vîrsta 5-7 ani'!$C$6)</f>
        <v/>
      </c>
      <c r="P61" s="245" t="str">
        <f>IF(OR(TOTAL!P61="",TOTAL!P61=0),"",TOTAL!P61/TOTAL!$C$6*'Vîrsta 5-7 ani'!$C$6)</f>
        <v/>
      </c>
      <c r="Q61" s="245" t="str">
        <f>IF(OR(TOTAL!Q61="",TOTAL!Q61=0),"",TOTAL!Q61/TOTAL!$C$6*'Vîrsta 5-7 ani'!$C$6)</f>
        <v/>
      </c>
      <c r="R61" s="245" t="str">
        <f>IF(OR(TOTAL!R61="",TOTAL!R61=0),"",TOTAL!R61/TOTAL!$C$6*'Vîrsta 5-7 ani'!$C$6)</f>
        <v/>
      </c>
      <c r="S61" s="245" t="str">
        <f>IF(OR(TOTAL!S61="",TOTAL!S61=0),"",TOTAL!S61/TOTAL!$C$6*'Vîrsta 5-7 ani'!$C$6)</f>
        <v/>
      </c>
      <c r="T61" s="245" t="str">
        <f>IF(OR(TOTAL!T61="",TOTAL!T61=0),"",TOTAL!T61/TOTAL!$C$6*'Vîrsta 5-7 ani'!$C$6)</f>
        <v/>
      </c>
      <c r="U61" s="245" t="str">
        <f>IF(OR(TOTAL!U61="",TOTAL!U61=0),"",TOTAL!U61/TOTAL!$C$6*'Vîrsta 5-7 ani'!$C$6)</f>
        <v/>
      </c>
      <c r="V61" s="245" t="str">
        <f>IF(OR(TOTAL!V61="",TOTAL!V61=0),"",TOTAL!V61/TOTAL!$C$6*'Vîrsta 5-7 ani'!$C$6)</f>
        <v/>
      </c>
      <c r="W61" s="245" t="str">
        <f>IF(OR(TOTAL!W61="",TOTAL!W61=0),"",TOTAL!W61/TOTAL!$C$6*'Vîrsta 5-7 ani'!$C$6)</f>
        <v/>
      </c>
      <c r="X61" s="245" t="str">
        <f>IF(OR(TOTAL!X61="",TOTAL!X61=0),"",TOTAL!X61/TOTAL!$C$6*'Vîrsta 5-7 ani'!$C$6)</f>
        <v/>
      </c>
      <c r="Y61" s="245" t="str">
        <f>IF(OR(TOTAL!Y61="",TOTAL!Y61=0),"",TOTAL!Y61/TOTAL!$C$6*'Vîrsta 5-7 ani'!$C$6)</f>
        <v/>
      </c>
      <c r="Z61" s="11">
        <f t="shared" si="15"/>
        <v>0</v>
      </c>
      <c r="AA61" s="11">
        <f t="shared" si="2"/>
        <v>0</v>
      </c>
      <c r="AB61" s="11" t="str">
        <f t="shared" si="16"/>
        <v/>
      </c>
      <c r="AC61" s="7">
        <v>15</v>
      </c>
      <c r="AD61" s="97" t="str">
        <f t="shared" si="19"/>
        <v/>
      </c>
      <c r="AE61" s="98">
        <v>6.0000000000000001E-3</v>
      </c>
      <c r="AF61" s="97" t="str">
        <f t="shared" si="20"/>
        <v/>
      </c>
      <c r="AG61" s="98">
        <v>2E-3</v>
      </c>
      <c r="AH61" s="97" t="str">
        <f t="shared" si="21"/>
        <v/>
      </c>
      <c r="AI61" s="98">
        <v>0.186</v>
      </c>
      <c r="AJ61" s="97" t="str">
        <f t="shared" si="22"/>
        <v/>
      </c>
      <c r="AK61" s="126">
        <v>0.7</v>
      </c>
      <c r="AL61" s="199"/>
      <c r="AM61" s="30"/>
      <c r="AN61" s="133"/>
      <c r="AO61" s="66"/>
    </row>
    <row r="62" spans="1:41" s="32" customFormat="1" ht="17" x14ac:dyDescent="0.2">
      <c r="A62" s="236">
        <v>4</v>
      </c>
      <c r="B62" s="19" t="s">
        <v>110</v>
      </c>
      <c r="C62" s="69" t="str">
        <f>IF(OR(TOTAL!C62="",TOTAL!C62=0),"",IF('Vîrsta 1-2 ani'!$C$6&lt;=0,(('Vîrsta 3-4 ani'!C62/'Vîrsta 3-4 ani'!$C$6)+0.012)*'Vîrsta 5-7 ani'!$C$6,(('Vîrsta 1-2 ani'!C62/'Vîrsta 1-2 ani'!$C$6)+0.02)*'Vîrsta 5-7 ani'!$C$6))</f>
        <v/>
      </c>
      <c r="D62" s="69" t="str">
        <f>IF(OR(TOTAL!D62="",TOTAL!D62=0),"",IF('Vîrsta 1-2 ani'!$C$6&lt;=0,(('Vîrsta 3-4 ani'!D62/'Vîrsta 3-4 ani'!$C$6)+0.012)*'Vîrsta 5-7 ani'!$C$6,(('Vîrsta 1-2 ani'!D62/'Vîrsta 1-2 ani'!$C$6)+0.02)*'Vîrsta 5-7 ani'!$C$6))</f>
        <v/>
      </c>
      <c r="E62" s="69">
        <f>IF(OR(TOTAL!E62="",TOTAL!E62=0),"",IF('Vîrsta 1-2 ani'!$C$6&lt;=0,(('Vîrsta 3-4 ani'!E62/'Vîrsta 3-4 ani'!$C$6)+0.012)*'Vîrsta 5-7 ani'!$C$6,(('Vîrsta 1-2 ani'!E62/'Vîrsta 1-2 ani'!$C$6)+0.02)*'Vîrsta 5-7 ani'!$C$6))</f>
        <v>6.0823529411764703</v>
      </c>
      <c r="F62" s="69">
        <f>IF(OR(TOTAL!F62="",TOTAL!F62=0),"",IF('Vîrsta 1-2 ani'!$C$6&lt;=0,(('Vîrsta 3-4 ani'!F62/'Vîrsta 3-4 ani'!$C$6)+0.012)*'Vîrsta 5-7 ani'!$C$6,(('Vîrsta 1-2 ani'!F62/'Vîrsta 1-2 ani'!$C$6)+0.02)*'Vîrsta 5-7 ani'!$C$6))</f>
        <v>5.4941176470588236</v>
      </c>
      <c r="G62" s="69" t="str">
        <f>IF(OR(TOTAL!G62="",TOTAL!G62=0),"",IF('Vîrsta 1-2 ani'!$C$6&lt;=0,(('Vîrsta 3-4 ani'!G62/'Vîrsta 3-4 ani'!$C$6)+0.012)*'Vîrsta 5-7 ani'!$C$6,(('Vîrsta 1-2 ani'!G62/'Vîrsta 1-2 ani'!$C$6)+0.02)*'Vîrsta 5-7 ani'!$C$6))</f>
        <v/>
      </c>
      <c r="H62" s="69" t="str">
        <f>IF(OR(TOTAL!H62="",TOTAL!H62=0),"",IF('Vîrsta 1-2 ani'!$C$6&lt;=0,(('Vîrsta 3-4 ani'!H62/'Vîrsta 3-4 ani'!$C$6)+0.012)*'Vîrsta 5-7 ani'!$C$6,(('Vîrsta 1-2 ani'!H62/'Vîrsta 1-2 ani'!$C$6)+0.02)*'Vîrsta 5-7 ani'!$C$6))</f>
        <v/>
      </c>
      <c r="I62" s="69" t="str">
        <f>IF(OR(TOTAL!I62="",TOTAL!I62=0),"",IF('Vîrsta 1-2 ani'!$C$6&lt;=0,(('Vîrsta 3-4 ani'!I62/'Vîrsta 3-4 ani'!$C$6)+0.012)*'Vîrsta 5-7 ani'!$C$6,(('Vîrsta 1-2 ani'!I62/'Vîrsta 1-2 ani'!$C$6)+0.02)*'Vîrsta 5-7 ani'!$C$6))</f>
        <v/>
      </c>
      <c r="J62" s="69" t="str">
        <f>IF(OR(TOTAL!J62="",TOTAL!J62=0),"",IF('Vîrsta 1-2 ani'!$C$6&lt;=0,(('Vîrsta 3-4 ani'!J62/'Vîrsta 3-4 ani'!$C$6)+0.012)*'Vîrsta 5-7 ani'!$C$6,(('Vîrsta 1-2 ani'!J62/'Vîrsta 1-2 ani'!$C$6)+0.02)*'Vîrsta 5-7 ani'!$C$6))</f>
        <v/>
      </c>
      <c r="K62" s="69">
        <f>IF(OR(TOTAL!K62="",TOTAL!K62=0),"",IF('Vîrsta 1-2 ani'!$C$6&lt;=0,(('Vîrsta 3-4 ani'!K62/'Vîrsta 3-4 ani'!$C$6)+0.012)*'Vîrsta 5-7 ani'!$C$6,(('Vîrsta 1-2 ani'!K62/'Vîrsta 1-2 ani'!$C$6)+0.02)*'Vîrsta 5-7 ani'!$C$6))</f>
        <v>5.4941176470588236</v>
      </c>
      <c r="L62" s="69" t="str">
        <f>IF(OR(TOTAL!L62="",TOTAL!L62=0),"",IF('Vîrsta 1-2 ani'!$C$6&lt;=0,(('Vîrsta 3-4 ani'!L62/'Vîrsta 3-4 ani'!$C$6)+0.012)*'Vîrsta 5-7 ani'!$C$6,(('Vîrsta 1-2 ani'!L62/'Vîrsta 1-2 ani'!$C$6)+0.02)*'Vîrsta 5-7 ani'!$C$6))</f>
        <v/>
      </c>
      <c r="M62" s="69" t="str">
        <f>IF(OR(TOTAL!M62="",TOTAL!M62=0),"",IF('Vîrsta 1-2 ani'!$C$6&lt;=0,(('Vîrsta 3-4 ani'!M62/'Vîrsta 3-4 ani'!$C$6)+0.012)*'Vîrsta 5-7 ani'!$C$6,(('Vîrsta 1-2 ani'!M62/'Vîrsta 1-2 ani'!$C$6)+0.02)*'Vîrsta 5-7 ani'!$C$6))</f>
        <v/>
      </c>
      <c r="N62" s="69" t="str">
        <f>IF(OR(TOTAL!N62="",TOTAL!N62=0),"",IF('Vîrsta 1-2 ani'!$C$6&lt;=0,(('Vîrsta 3-4 ani'!N62/'Vîrsta 3-4 ani'!$C$6)+0.012)*'Vîrsta 5-7 ani'!$C$6,(('Vîrsta 1-2 ani'!N62/'Vîrsta 1-2 ani'!$C$6)+0.02)*'Vîrsta 5-7 ani'!$C$6))</f>
        <v/>
      </c>
      <c r="O62" s="69">
        <f>IF(OR(TOTAL!O62="",TOTAL!O62=0),"",IF('Vîrsta 1-2 ani'!$C$6&lt;=0,(('Vîrsta 3-4 ani'!O62/'Vîrsta 3-4 ani'!$C$6)+0.012)*'Vîrsta 5-7 ani'!$C$6,(('Vîrsta 1-2 ani'!O62/'Vîrsta 1-2 ani'!$C$6)+0.02)*'Vîrsta 5-7 ani'!$C$6))</f>
        <v>4.9058823529411759</v>
      </c>
      <c r="P62" s="69" t="str">
        <f>IF(OR(TOTAL!P62="",TOTAL!P62=0),"",IF('Vîrsta 1-2 ani'!$C$6&lt;=0,(('Vîrsta 3-4 ani'!P62/'Vîrsta 3-4 ani'!$C$6)+0.012)*'Vîrsta 5-7 ani'!$C$6,(('Vîrsta 1-2 ani'!P62/'Vîrsta 1-2 ani'!$C$6)+0.02)*'Vîrsta 5-7 ani'!$C$6))</f>
        <v/>
      </c>
      <c r="Q62" s="69" t="str">
        <f>IF(OR(TOTAL!Q62="",TOTAL!Q62=0),"",IF('Vîrsta 1-2 ani'!$C$6&lt;=0,(('Vîrsta 3-4 ani'!Q62/'Vîrsta 3-4 ani'!$C$6)+0.012)*'Vîrsta 5-7 ani'!$C$6,(('Vîrsta 1-2 ani'!Q62/'Vîrsta 1-2 ani'!$C$6)+0.02)*'Vîrsta 5-7 ani'!$C$6))</f>
        <v/>
      </c>
      <c r="R62" s="69" t="str">
        <f>IF(OR(TOTAL!R62="",TOTAL!R62=0),"",IF('Vîrsta 1-2 ani'!$C$6&lt;=0,(('Vîrsta 3-4 ani'!R62/'Vîrsta 3-4 ani'!$C$6)+0.012)*'Vîrsta 5-7 ani'!$C$6,(('Vîrsta 1-2 ani'!R62/'Vîrsta 1-2 ani'!$C$6)+0.02)*'Vîrsta 5-7 ani'!$C$6))</f>
        <v/>
      </c>
      <c r="S62" s="69" t="str">
        <f>IF(OR(TOTAL!S62="",TOTAL!S62=0),"",IF('Vîrsta 1-2 ani'!$C$6&lt;=0,(('Vîrsta 3-4 ani'!S62/'Vîrsta 3-4 ani'!$C$6)+0.012)*'Vîrsta 5-7 ani'!$C$6,(('Vîrsta 1-2 ani'!S62/'Vîrsta 1-2 ani'!$C$6)+0.02)*'Vîrsta 5-7 ani'!$C$6))</f>
        <v/>
      </c>
      <c r="T62" s="69">
        <f>IF(OR(TOTAL!T62="",TOTAL!T62=0),"",IF('Vîrsta 1-2 ani'!$C$6&lt;=0,(('Vîrsta 3-4 ani'!T62/'Vîrsta 3-4 ani'!$C$6)+0.012)*'Vîrsta 5-7 ani'!$C$6,(('Vîrsta 1-2 ani'!T62/'Vîrsta 1-2 ani'!$C$6)+0.02)*'Vîrsta 5-7 ani'!$C$6))</f>
        <v>4.9058823529411759</v>
      </c>
      <c r="U62" s="69" t="str">
        <f>IF(OR(TOTAL!U62="",TOTAL!U62=0),"",IF('Vîrsta 1-2 ani'!$C$6&lt;=0,(('Vîrsta 3-4 ani'!U62/'Vîrsta 3-4 ani'!$C$6)+0.012)*'Vîrsta 5-7 ani'!$C$6,(('Vîrsta 1-2 ani'!U62/'Vîrsta 1-2 ani'!$C$6)+0.02)*'Vîrsta 5-7 ani'!$C$6))</f>
        <v/>
      </c>
      <c r="V62" s="69" t="str">
        <f>IF(OR(TOTAL!V62="",TOTAL!V62=0),"",IF('Vîrsta 1-2 ani'!$C$6&lt;=0,(('Vîrsta 3-4 ani'!V62/'Vîrsta 3-4 ani'!$C$6)+0.012)*'Vîrsta 5-7 ani'!$C$6,(('Vîrsta 1-2 ani'!V62/'Vîrsta 1-2 ani'!$C$6)+0.02)*'Vîrsta 5-7 ani'!$C$6))</f>
        <v/>
      </c>
      <c r="W62" s="69" t="str">
        <f>IF(OR(TOTAL!W62="",TOTAL!W62=0),"",IF('Vîrsta 1-2 ani'!$C$6&lt;=0,(('Vîrsta 3-4 ani'!W62/'Vîrsta 3-4 ani'!$C$6)+0.012)*'Vîrsta 5-7 ani'!$C$6,(('Vîrsta 1-2 ani'!W62/'Vîrsta 1-2 ani'!$C$6)+0.02)*'Vîrsta 5-7 ani'!$C$6))</f>
        <v/>
      </c>
      <c r="X62" s="69" t="str">
        <f>IF(OR(TOTAL!X62="",TOTAL!X62=0),"",IF('Vîrsta 1-2 ani'!$C$6&lt;=0,(('Vîrsta 3-4 ani'!X62/'Vîrsta 3-4 ani'!$C$6)+0.012)*'Vîrsta 5-7 ani'!$C$6,(('Vîrsta 1-2 ani'!X62/'Vîrsta 1-2 ani'!$C$6)+0.02)*'Vîrsta 5-7 ani'!$C$6))</f>
        <v/>
      </c>
      <c r="Y62" s="69" t="str">
        <f>IF(OR(TOTAL!Y62="",TOTAL!Y62=0),"",IF('Vîrsta 1-2 ani'!$C$6&lt;=0,(('Vîrsta 3-4 ani'!Y62/'Vîrsta 3-4 ani'!$C$6)+0.012)*'Vîrsta 5-7 ani'!$C$6,(('Vîrsta 1-2 ani'!Y62/'Vîrsta 1-2 ani'!$C$6)+0.02)*'Vîrsta 5-7 ani'!$C$6))</f>
        <v/>
      </c>
      <c r="Z62" s="10">
        <f t="shared" si="15"/>
        <v>26.882352941176471</v>
      </c>
      <c r="AA62" s="10">
        <f t="shared" si="2"/>
        <v>45.256486432957026</v>
      </c>
      <c r="AB62" s="10">
        <f t="shared" si="16"/>
        <v>45.256486432957026</v>
      </c>
      <c r="AC62" s="4"/>
      <c r="AD62" s="90">
        <f>IFERROR(IF($AB62=0,"",$AB62*AE62),"")</f>
        <v>0.38015448603683899</v>
      </c>
      <c r="AE62" s="91">
        <v>8.3999999999999995E-3</v>
      </c>
      <c r="AF62" s="90">
        <f>IFERROR(IF($AB62=0,"",$AB62*AG62),"")</f>
        <v>4.525648643295703E-2</v>
      </c>
      <c r="AG62" s="91">
        <v>1E-3</v>
      </c>
      <c r="AH62" s="90">
        <f>IFERROR(IF($AB62=0,"",$AB62*AI62),"")</f>
        <v>2.0817983759160232</v>
      </c>
      <c r="AI62" s="91">
        <v>4.5999999999999999E-2</v>
      </c>
      <c r="AJ62" s="90">
        <f>IFERROR(IF($AB62=0,"",$AB62*AK62),"")</f>
        <v>12.219251336898397</v>
      </c>
      <c r="AK62" s="91">
        <v>0.27</v>
      </c>
      <c r="AL62" s="200">
        <v>40</v>
      </c>
      <c r="AM62" s="128">
        <f t="shared" ref="AM62:AM64" si="23">IFERROR((AB62-AL62),"")</f>
        <v>5.2564864329570256</v>
      </c>
      <c r="AN62" s="129">
        <f t="shared" ref="AN62:AN68" si="24">IFERROR((AB62*100/AL62),"")</f>
        <v>113.14121608239256</v>
      </c>
      <c r="AO62" s="65"/>
    </row>
    <row r="63" spans="1:41" ht="17" x14ac:dyDescent="0.2">
      <c r="A63" s="310">
        <v>5</v>
      </c>
      <c r="B63" s="19" t="s">
        <v>108</v>
      </c>
      <c r="C63" s="69">
        <f>IF(OR(TOTAL!C63="",TOTAL!C63=0),"",IF('Vîrsta 1-2 ani'!$C$6&lt;=0,(('Vîrsta 3-4 ani'!C63/'Vîrsta 3-4 ani'!$C$6)+0.024)*'Vîrsta 5-7 ani'!$C$6,(('Vîrsta 1-2 ani'!C63/'Vîrsta 1-2 ani'!$C$6)+0.056)*'Vîrsta 5-7 ani'!$C$6))</f>
        <v>16.68</v>
      </c>
      <c r="D63" s="69">
        <f>IF(OR(TOTAL!D63="",TOTAL!D63=0),"",IF('Vîrsta 1-2 ani'!$C$6&lt;=0,(('Vîrsta 3-4 ani'!D63/'Vîrsta 3-4 ani'!$C$6)+0.024)*'Vîrsta 5-7 ani'!$C$6,(('Vîrsta 1-2 ani'!D63/'Vîrsta 1-2 ani'!$C$6)+0.056)*'Vîrsta 5-7 ani'!$C$6))</f>
        <v>12.562352941176471</v>
      </c>
      <c r="E63" s="69">
        <f>IF(OR(TOTAL!E63="",TOTAL!E63=0),"",IF('Vîrsta 1-2 ani'!$C$6&lt;=0,(('Vîrsta 3-4 ani'!E63/'Vîrsta 3-4 ani'!$C$6)+0.024)*'Vîrsta 5-7 ani'!$C$6,(('Vîrsta 1-2 ani'!E63/'Vîrsta 1-2 ani'!$C$6)+0.056)*'Vîrsta 5-7 ani'!$C$6))</f>
        <v>10.603529411764706</v>
      </c>
      <c r="F63" s="69">
        <f>IF(OR(TOTAL!F63="",TOTAL!F63=0),"",IF('Vîrsta 1-2 ani'!$C$6&lt;=0,(('Vîrsta 3-4 ani'!F63/'Vîrsta 3-4 ani'!$C$6)+0.024)*'Vîrsta 5-7 ani'!$C$6,(('Vîrsta 1-2 ani'!F63/'Vîrsta 1-2 ani'!$C$6)+0.056)*'Vîrsta 5-7 ani'!$C$6))</f>
        <v>2.8976470588235297</v>
      </c>
      <c r="G63" s="69">
        <f>IF(OR(TOTAL!G63="",TOTAL!G63=0),"",IF('Vîrsta 1-2 ani'!$C$6&lt;=0,(('Vîrsta 3-4 ani'!G63/'Vîrsta 3-4 ani'!$C$6)+0.024)*'Vîrsta 5-7 ani'!$C$6,(('Vîrsta 1-2 ani'!G63/'Vîrsta 1-2 ani'!$C$6)+0.056)*'Vîrsta 5-7 ani'!$C$6))</f>
        <v>11.974117647058824</v>
      </c>
      <c r="H63" s="69">
        <f>IF(OR(TOTAL!H63="",TOTAL!H63=0),"",IF('Vîrsta 1-2 ani'!$C$6&lt;=0,(('Vîrsta 3-4 ani'!H63/'Vîrsta 3-4 ani'!$C$6)+0.024)*'Vîrsta 5-7 ani'!$C$6,(('Vîrsta 1-2 ani'!H63/'Vîrsta 1-2 ani'!$C$6)+0.056)*'Vîrsta 5-7 ani'!$C$6))</f>
        <v>14.915294117647058</v>
      </c>
      <c r="I63" s="69">
        <f>IF(OR(TOTAL!I63="",TOTAL!I63=0),"",IF('Vîrsta 1-2 ani'!$C$6&lt;=0,(('Vîrsta 3-4 ani'!I63/'Vîrsta 3-4 ani'!$C$6)+0.024)*'Vîrsta 5-7 ani'!$C$6,(('Vîrsta 1-2 ani'!I63/'Vîrsta 1-2 ani'!$C$6)+0.056)*'Vîrsta 5-7 ani'!$C$6))</f>
        <v>11.974117647058824</v>
      </c>
      <c r="J63" s="69">
        <f>IF(OR(TOTAL!J63="",TOTAL!J63=0),"",IF('Vîrsta 1-2 ani'!$C$6&lt;=0,(('Vîrsta 3-4 ani'!J63/'Vîrsta 3-4 ani'!$C$6)+0.024)*'Vîrsta 5-7 ani'!$C$6,(('Vîrsta 1-2 ani'!J63/'Vîrsta 1-2 ani'!$C$6)+0.056)*'Vîrsta 5-7 ani'!$C$6))</f>
        <v>10.009411764705883</v>
      </c>
      <c r="K63" s="69">
        <f>IF(OR(TOTAL!K63="",TOTAL!K63=0),"",IF('Vîrsta 1-2 ani'!$C$6&lt;=0,(('Vîrsta 3-4 ani'!K63/'Vîrsta 3-4 ani'!$C$6)+0.024)*'Vîrsta 5-7 ani'!$C$6,(('Vîrsta 1-2 ani'!K63/'Vîrsta 1-2 ani'!$C$6)+0.056)*'Vîrsta 5-7 ani'!$C$6))</f>
        <v>1.168235294117647</v>
      </c>
      <c r="L63" s="69">
        <f>IF(OR(TOTAL!L63="",TOTAL!L63=0),"",IF('Vîrsta 1-2 ani'!$C$6&lt;=0,(('Vîrsta 3-4 ani'!L63/'Vîrsta 3-4 ani'!$C$6)+0.024)*'Vîrsta 5-7 ani'!$C$6,(('Vîrsta 1-2 ani'!L63/'Vîrsta 1-2 ani'!$C$6)+0.056)*'Vîrsta 5-7 ani'!$C$6))</f>
        <v>11.974117647058824</v>
      </c>
      <c r="M63" s="69">
        <f>IF(OR(TOTAL!M63="",TOTAL!M63=0),"",IF('Vîrsta 1-2 ani'!$C$6&lt;=0,(('Vîrsta 3-4 ani'!M63/'Vîrsta 3-4 ani'!$C$6)+0.024)*'Vîrsta 5-7 ani'!$C$6,(('Vîrsta 1-2 ani'!M63/'Vîrsta 1-2 ani'!$C$6)+0.056)*'Vîrsta 5-7 ani'!$C$6))</f>
        <v>16.091764705882355</v>
      </c>
      <c r="N63" s="69">
        <f>IF(OR(TOTAL!N63="",TOTAL!N63=0),"",IF('Vîrsta 1-2 ani'!$C$6&lt;=0,(('Vîrsta 3-4 ani'!N63/'Vîrsta 3-4 ani'!$C$6)+0.024)*'Vîrsta 5-7 ani'!$C$6,(('Vîrsta 1-2 ani'!N63/'Vîrsta 1-2 ani'!$C$6)+0.056)*'Vîrsta 5-7 ani'!$C$6))</f>
        <v>11.974117647058824</v>
      </c>
      <c r="O63" s="69">
        <f>IF(OR(TOTAL!O63="",TOTAL!O63=0),"",IF('Vîrsta 1-2 ani'!$C$6&lt;=0,(('Vîrsta 3-4 ani'!O63/'Vîrsta 3-4 ani'!$C$6)+0.024)*'Vîrsta 5-7 ani'!$C$6,(('Vîrsta 1-2 ani'!O63/'Vîrsta 1-2 ani'!$C$6)+0.056)*'Vîrsta 5-7 ani'!$C$6))</f>
        <v>10.015294117647059</v>
      </c>
      <c r="P63" s="69">
        <f>IF(OR(TOTAL!P63="",TOTAL!P63=0),"",IF('Vîrsta 1-2 ani'!$C$6&lt;=0,(('Vîrsta 3-4 ani'!P63/'Vîrsta 3-4 ani'!$C$6)+0.024)*'Vîrsta 5-7 ani'!$C$6,(('Vîrsta 1-2 ani'!P63/'Vîrsta 1-2 ani'!$C$6)+0.056)*'Vîrsta 5-7 ani'!$C$6))</f>
        <v>2.88</v>
      </c>
      <c r="Q63" s="69">
        <f>IF(OR(TOTAL!Q63="",TOTAL!Q63=0),"",IF('Vîrsta 1-2 ani'!$C$6&lt;=0,(('Vîrsta 3-4 ani'!Q63/'Vîrsta 3-4 ani'!$C$6)+0.024)*'Vîrsta 5-7 ani'!$C$6,(('Vîrsta 1-2 ani'!Q63/'Vîrsta 1-2 ani'!$C$6)+0.056)*'Vîrsta 5-7 ani'!$C$6))</f>
        <v>11.68</v>
      </c>
      <c r="R63" s="69">
        <f>IF(OR(TOTAL!R63="",TOTAL!R63=0),"",IF('Vîrsta 1-2 ani'!$C$6&lt;=0,(('Vîrsta 3-4 ani'!R63/'Vîrsta 3-4 ani'!$C$6)+0.024)*'Vîrsta 5-7 ani'!$C$6,(('Vîrsta 1-2 ani'!R63/'Vîrsta 1-2 ani'!$C$6)+0.056)*'Vîrsta 5-7 ani'!$C$6))</f>
        <v>14.327058823529413</v>
      </c>
      <c r="S63" s="69">
        <f>IF(OR(TOTAL!S63="",TOTAL!S63=0),"",IF('Vîrsta 1-2 ani'!$C$6&lt;=0,(('Vîrsta 3-4 ani'!S63/'Vîrsta 3-4 ani'!$C$6)+0.024)*'Vîrsta 5-7 ani'!$C$6,(('Vîrsta 1-2 ani'!S63/'Vîrsta 1-2 ani'!$C$6)+0.056)*'Vîrsta 5-7 ani'!$C$6))</f>
        <v>11.68</v>
      </c>
      <c r="T63" s="69">
        <f>IF(OR(TOTAL!T63="",TOTAL!T63=0),"",IF('Vîrsta 1-2 ani'!$C$6&lt;=0,(('Vîrsta 3-4 ani'!T63/'Vîrsta 3-4 ani'!$C$6)+0.024)*'Vîrsta 5-7 ani'!$C$6,(('Vîrsta 1-2 ani'!T63/'Vîrsta 1-2 ani'!$C$6)+0.056)*'Vîrsta 5-7 ani'!$C$6))</f>
        <v>10.009411764705883</v>
      </c>
      <c r="U63" s="69">
        <f>IF(OR(TOTAL!U63="",TOTAL!U63=0),"",IF('Vîrsta 1-2 ani'!$C$6&lt;=0,(('Vîrsta 3-4 ani'!U63/'Vîrsta 3-4 ani'!$C$6)+0.024)*'Vîrsta 5-7 ani'!$C$6,(('Vîrsta 1-2 ani'!U63/'Vîrsta 1-2 ani'!$C$6)+0.056)*'Vîrsta 5-7 ani'!$C$6))</f>
        <v>2.9388235294117648</v>
      </c>
      <c r="V63" s="69">
        <f>IF(OR(TOTAL!V63="",TOTAL!V63=0),"",IF('Vîrsta 1-2 ani'!$C$6&lt;=0,(('Vîrsta 3-4 ani'!V63/'Vîrsta 3-4 ani'!$C$6)+0.024)*'Vîrsta 5-7 ani'!$C$6,(('Vîrsta 1-2 ani'!V63/'Vîrsta 1-2 ani'!$C$6)+0.056)*'Vîrsta 5-7 ani'!$C$6))</f>
        <v>12.562352941176471</v>
      </c>
      <c r="W63" s="69">
        <f>IF(OR(TOTAL!W63="",TOTAL!W63=0),"",IF('Vîrsta 1-2 ani'!$C$6&lt;=0,(('Vîrsta 3-4 ani'!W63/'Vîrsta 3-4 ani'!$C$6)+0.024)*'Vîrsta 5-7 ani'!$C$6,(('Vîrsta 1-2 ani'!W63/'Vîrsta 1-2 ani'!$C$6)+0.056)*'Vîrsta 5-7 ani'!$C$6))</f>
        <v>14.621176470588235</v>
      </c>
      <c r="X63" s="69">
        <f>IF(OR(TOTAL!X63="",TOTAL!X63=0),"",IF('Vîrsta 1-2 ani'!$C$6&lt;=0,(('Vîrsta 3-4 ani'!X63/'Vîrsta 3-4 ani'!$C$6)+0.024)*'Vîrsta 5-7 ani'!$C$6,(('Vîrsta 1-2 ani'!X63/'Vîrsta 1-2 ani'!$C$6)+0.056)*'Vîrsta 5-7 ani'!$C$6))</f>
        <v>11.68</v>
      </c>
      <c r="Y63" s="69" t="str">
        <f>IF(OR(TOTAL!Y63="",TOTAL!Y63=0),"",IF('Vîrsta 1-2 ani'!$C$6&lt;=0,(('Vîrsta 3-4 ani'!Y63/'Vîrsta 3-4 ani'!$C$6)+0.024)*'Vîrsta 5-7 ani'!$C$6,(('Vîrsta 1-2 ani'!Y63/'Vîrsta 1-2 ani'!$C$6)+0.056)*'Vîrsta 5-7 ani'!$C$6))</f>
        <v/>
      </c>
      <c r="Z63" s="10">
        <f t="shared" ref="Z63" si="25">Z64+Z68</f>
        <v>234.86588235294116</v>
      </c>
      <c r="AA63" s="10">
        <f t="shared" si="2"/>
        <v>395.3971083382848</v>
      </c>
      <c r="AB63" s="10">
        <f>SUM(AB64,AB68)</f>
        <v>395.3971083382848</v>
      </c>
      <c r="AC63" s="4"/>
      <c r="AD63" s="90">
        <f>SUM(AD64,AD68)</f>
        <v>10.734814814814815</v>
      </c>
      <c r="AE63" s="91"/>
      <c r="AF63" s="90">
        <f>SUM(AF64,AF68)</f>
        <v>15.762962962962963</v>
      </c>
      <c r="AG63" s="91"/>
      <c r="AH63" s="90">
        <f>SUM(AH64,AH68)</f>
        <v>14.693119429590018</v>
      </c>
      <c r="AI63" s="91"/>
      <c r="AJ63" s="90">
        <f>SUM(AJ64,AJ68)</f>
        <v>324.34420281243808</v>
      </c>
      <c r="AK63" s="91"/>
      <c r="AL63" s="193">
        <v>372</v>
      </c>
      <c r="AM63" s="96">
        <f t="shared" si="23"/>
        <v>23.397108338284795</v>
      </c>
      <c r="AN63" s="96">
        <f t="shared" si="24"/>
        <v>106.2895452522271</v>
      </c>
      <c r="AO63" s="18"/>
    </row>
    <row r="64" spans="1:41" ht="17" x14ac:dyDescent="0.2">
      <c r="A64" s="311"/>
      <c r="B64" s="19" t="s">
        <v>113</v>
      </c>
      <c r="C64" s="69">
        <f>IF(OR(TOTAL!C64="",TOTAL!C64=0),"",IF('Vîrsta 1-2 ani'!$C$6&lt;=0,(('Vîrsta 3-4 ani'!C64/'Vîrsta 3-4 ani'!$C$6)+0.016)*'Vîrsta 5-7 ani'!$C$6,(('Vîrsta 1-2 ani'!C64/'Vîrsta 1-2 ani'!$C$6)+0.04)*'Vîrsta 5-7 ani'!$C$6))</f>
        <v>16.235294117647062</v>
      </c>
      <c r="D64" s="69">
        <f>IF(OR(TOTAL!D64="",TOTAL!D64=0),"",IF('Vîrsta 1-2 ani'!$C$6&lt;=0,(('Vîrsta 3-4 ani'!D64/'Vîrsta 3-4 ani'!$C$6)+0.016)*'Vîrsta 5-7 ani'!$C$6,(('Vîrsta 1-2 ani'!D64/'Vîrsta 1-2 ani'!$C$6)+0.04)*'Vîrsta 5-7 ani'!$C$6))</f>
        <v>9.1764705882352935</v>
      </c>
      <c r="E64" s="69">
        <f>IF(OR(TOTAL!E64="",TOTAL!E64=0),"",IF('Vîrsta 1-2 ani'!$C$6&lt;=0,(('Vîrsta 3-4 ani'!E64/'Vîrsta 3-4 ani'!$C$6)+0.016)*'Vîrsta 5-7 ani'!$C$6,(('Vîrsta 1-2 ani'!E64/'Vîrsta 1-2 ani'!$C$6)+0.04)*'Vîrsta 5-7 ani'!$C$6))</f>
        <v>9.764705882352942</v>
      </c>
      <c r="F64" s="69">
        <f>IF(OR(TOTAL!F64="",TOTAL!F64=0),"",IF('Vîrsta 1-2 ani'!$C$6&lt;=0,(('Vîrsta 3-4 ani'!F64/'Vîrsta 3-4 ani'!$C$6)+0.016)*'Vîrsta 5-7 ani'!$C$6,(('Vîrsta 1-2 ani'!F64/'Vîrsta 1-2 ani'!$C$6)+0.04)*'Vîrsta 5-7 ani'!$C$6))</f>
        <v>2.1176470588235294</v>
      </c>
      <c r="G64" s="69">
        <f>IF(OR(TOTAL!G64="",TOTAL!G64=0),"",IF('Vîrsta 1-2 ani'!$C$6&lt;=0,(('Vîrsta 3-4 ani'!G64/'Vîrsta 3-4 ani'!$C$6)+0.016)*'Vîrsta 5-7 ani'!$C$6,(('Vîrsta 1-2 ani'!G64/'Vîrsta 1-2 ani'!$C$6)+0.04)*'Vîrsta 5-7 ani'!$C$6))</f>
        <v>9.1764705882352935</v>
      </c>
      <c r="H64" s="69">
        <f>IF(OR(TOTAL!H64="",TOTAL!H64=0),"",IF('Vîrsta 1-2 ani'!$C$6&lt;=0,(('Vîrsta 3-4 ani'!H64/'Vîrsta 3-4 ani'!$C$6)+0.016)*'Vîrsta 5-7 ani'!$C$6,(('Vîrsta 1-2 ani'!H64/'Vîrsta 1-2 ani'!$C$6)+0.04)*'Vîrsta 5-7 ani'!$C$6))</f>
        <v>14.470588235294118</v>
      </c>
      <c r="I64" s="69">
        <f>IF(OR(TOTAL!I64="",TOTAL!I64=0),"",IF('Vîrsta 1-2 ani'!$C$6&lt;=0,(('Vîrsta 3-4 ani'!I64/'Vîrsta 3-4 ani'!$C$6)+0.016)*'Vîrsta 5-7 ani'!$C$6,(('Vîrsta 1-2 ani'!I64/'Vîrsta 1-2 ani'!$C$6)+0.04)*'Vîrsta 5-7 ani'!$C$6))</f>
        <v>9.1764705882352935</v>
      </c>
      <c r="J64" s="69">
        <f>IF(OR(TOTAL!J64="",TOTAL!J64=0),"",IF('Vîrsta 1-2 ani'!$C$6&lt;=0,(('Vîrsta 3-4 ani'!J64/'Vîrsta 3-4 ani'!$C$6)+0.016)*'Vîrsta 5-7 ani'!$C$6,(('Vîrsta 1-2 ani'!J64/'Vîrsta 1-2 ani'!$C$6)+0.04)*'Vîrsta 5-7 ani'!$C$6))</f>
        <v>9.1764705882352935</v>
      </c>
      <c r="K64" s="69" t="str">
        <f>IF(OR(TOTAL!K64="",TOTAL!K64=0),"",IF('Vîrsta 1-2 ani'!$C$6&lt;=0,(('Vîrsta 3-4 ani'!K64/'Vîrsta 3-4 ani'!$C$6)+0.016)*'Vîrsta 5-7 ani'!$C$6,(('Vîrsta 1-2 ani'!K64/'Vîrsta 1-2 ani'!$C$6)+0.04)*'Vîrsta 5-7 ani'!$C$6))</f>
        <v/>
      </c>
      <c r="L64" s="69">
        <f>IF(OR(TOTAL!L64="",TOTAL!L64=0),"",IF('Vîrsta 1-2 ani'!$C$6&lt;=0,(('Vîrsta 3-4 ani'!L64/'Vîrsta 3-4 ani'!$C$6)+0.016)*'Vîrsta 5-7 ani'!$C$6,(('Vîrsta 1-2 ani'!L64/'Vîrsta 1-2 ani'!$C$6)+0.04)*'Vîrsta 5-7 ani'!$C$6))</f>
        <v>9.1764705882352935</v>
      </c>
      <c r="M64" s="69">
        <f>IF(OR(TOTAL!M64="",TOTAL!M64=0),"",IF('Vîrsta 1-2 ani'!$C$6&lt;=0,(('Vîrsta 3-4 ani'!M64/'Vîrsta 3-4 ani'!$C$6)+0.016)*'Vîrsta 5-7 ani'!$C$6,(('Vîrsta 1-2 ani'!M64/'Vîrsta 1-2 ani'!$C$6)+0.04)*'Vîrsta 5-7 ani'!$C$6))</f>
        <v>15.647058823529413</v>
      </c>
      <c r="N64" s="69">
        <f>IF(OR(TOTAL!N64="",TOTAL!N64=0),"",IF('Vîrsta 1-2 ani'!$C$6&lt;=0,(('Vîrsta 3-4 ani'!N64/'Vîrsta 3-4 ani'!$C$6)+0.016)*'Vîrsta 5-7 ani'!$C$6,(('Vîrsta 1-2 ani'!N64/'Vîrsta 1-2 ani'!$C$6)+0.04)*'Vîrsta 5-7 ani'!$C$6))</f>
        <v>9.1764705882352935</v>
      </c>
      <c r="O64" s="69">
        <f>IF(OR(TOTAL!O64="",TOTAL!O64=0),"",IF('Vîrsta 1-2 ani'!$C$6&lt;=0,(('Vîrsta 3-4 ani'!O64/'Vîrsta 3-4 ani'!$C$6)+0.016)*'Vîrsta 5-7 ani'!$C$6,(('Vîrsta 1-2 ani'!O64/'Vîrsta 1-2 ani'!$C$6)+0.04)*'Vîrsta 5-7 ani'!$C$6))</f>
        <v>9.1764705882352935</v>
      </c>
      <c r="P64" s="69">
        <f>IF(OR(TOTAL!P64="",TOTAL!P64=0),"",IF('Vîrsta 1-2 ani'!$C$6&lt;=0,(('Vîrsta 3-4 ani'!P64/'Vîrsta 3-4 ani'!$C$6)+0.016)*'Vîrsta 5-7 ani'!$C$6,(('Vîrsta 1-2 ani'!P64/'Vîrsta 1-2 ani'!$C$6)+0.04)*'Vîrsta 5-7 ani'!$C$6))</f>
        <v>2.1176470588235294</v>
      </c>
      <c r="Q64" s="69">
        <f>IF(OR(TOTAL!Q64="",TOTAL!Q64=0),"",IF('Vîrsta 1-2 ani'!$C$6&lt;=0,(('Vîrsta 3-4 ani'!Q64/'Vîrsta 3-4 ani'!$C$6)+0.016)*'Vîrsta 5-7 ani'!$C$6,(('Vîrsta 1-2 ani'!Q64/'Vîrsta 1-2 ani'!$C$6)+0.04)*'Vîrsta 5-7 ani'!$C$6))</f>
        <v>8.882352941176471</v>
      </c>
      <c r="R64" s="69">
        <f>IF(OR(TOTAL!R64="",TOTAL!R64=0),"",IF('Vîrsta 1-2 ani'!$C$6&lt;=0,(('Vîrsta 3-4 ani'!R64/'Vîrsta 3-4 ani'!$C$6)+0.016)*'Vîrsta 5-7 ani'!$C$6,(('Vîrsta 1-2 ani'!R64/'Vîrsta 1-2 ani'!$C$6)+0.04)*'Vîrsta 5-7 ani'!$C$6))</f>
        <v>13.882352941176471</v>
      </c>
      <c r="S64" s="69">
        <f>IF(OR(TOTAL!S64="",TOTAL!S64=0),"",IF('Vîrsta 1-2 ani'!$C$6&lt;=0,(('Vîrsta 3-4 ani'!S64/'Vîrsta 3-4 ani'!$C$6)+0.016)*'Vîrsta 5-7 ani'!$C$6,(('Vîrsta 1-2 ani'!S64/'Vîrsta 1-2 ani'!$C$6)+0.04)*'Vîrsta 5-7 ani'!$C$6))</f>
        <v>8.882352941176471</v>
      </c>
      <c r="T64" s="69">
        <f>IF(OR(TOTAL!T64="",TOTAL!T64=0),"",IF('Vîrsta 1-2 ani'!$C$6&lt;=0,(('Vîrsta 3-4 ani'!T64/'Vîrsta 3-4 ani'!$C$6)+0.016)*'Vîrsta 5-7 ani'!$C$6,(('Vîrsta 1-2 ani'!T64/'Vîrsta 1-2 ani'!$C$6)+0.04)*'Vîrsta 5-7 ani'!$C$6))</f>
        <v>9.1764705882352935</v>
      </c>
      <c r="U64" s="69">
        <f>IF(OR(TOTAL!U64="",TOTAL!U64=0),"",IF('Vîrsta 1-2 ani'!$C$6&lt;=0,(('Vîrsta 3-4 ani'!U64/'Vîrsta 3-4 ani'!$C$6)+0.016)*'Vîrsta 5-7 ani'!$C$6,(('Vîrsta 1-2 ani'!U64/'Vîrsta 1-2 ani'!$C$6)+0.04)*'Vîrsta 5-7 ani'!$C$6))</f>
        <v>2.1176470588235294</v>
      </c>
      <c r="V64" s="69">
        <f>IF(OR(TOTAL!V64="",TOTAL!V64=0),"",IF('Vîrsta 1-2 ani'!$C$6&lt;=0,(('Vîrsta 3-4 ani'!V64/'Vîrsta 3-4 ani'!$C$6)+0.016)*'Vîrsta 5-7 ani'!$C$6,(('Vîrsta 1-2 ani'!V64/'Vîrsta 1-2 ani'!$C$6)+0.04)*'Vîrsta 5-7 ani'!$C$6))</f>
        <v>9.1764705882352935</v>
      </c>
      <c r="W64" s="69">
        <f>IF(OR(TOTAL!W64="",TOTAL!W64=0),"",IF('Vîrsta 1-2 ani'!$C$6&lt;=0,(('Vîrsta 3-4 ani'!W64/'Vîrsta 3-4 ani'!$C$6)+0.016)*'Vîrsta 5-7 ani'!$C$6,(('Vîrsta 1-2 ani'!W64/'Vîrsta 1-2 ani'!$C$6)+0.04)*'Vîrsta 5-7 ani'!$C$6))</f>
        <v>14.176470588235295</v>
      </c>
      <c r="X64" s="69">
        <f>IF(OR(TOTAL!X64="",TOTAL!X64=0),"",IF('Vîrsta 1-2 ani'!$C$6&lt;=0,(('Vîrsta 3-4 ani'!X64/'Vîrsta 3-4 ani'!$C$6)+0.016)*'Vîrsta 5-7 ani'!$C$6,(('Vîrsta 1-2 ani'!X64/'Vîrsta 1-2 ani'!$C$6)+0.04)*'Vîrsta 5-7 ani'!$C$6))</f>
        <v>8.882352941176471</v>
      </c>
      <c r="Y64" s="69" t="str">
        <f>IF(OR(TOTAL!Y64="",TOTAL!Y64=0),"",IF('Vîrsta 1-2 ani'!$C$6&lt;=0,(('Vîrsta 3-4 ani'!Y64/'Vîrsta 3-4 ani'!$C$6)+0.016)*'Vîrsta 5-7 ani'!$C$6,(('Vîrsta 1-2 ani'!Y64/'Vîrsta 1-2 ani'!$C$6)+0.04)*'Vîrsta 5-7 ani'!$C$6))</f>
        <v/>
      </c>
      <c r="Z64" s="10">
        <f t="shared" ref="Z64:Z72" si="26">SUM(C64:Y64)</f>
        <v>199.76470588235293</v>
      </c>
      <c r="AA64" s="10">
        <f t="shared" si="2"/>
        <v>336.30421865715982</v>
      </c>
      <c r="AB64" s="10">
        <f t="shared" ref="AB64:AB71" si="27">IFERROR(IF($AA64=0,"",$AA64-AC64*AA64/100),"")</f>
        <v>336.30421865715982</v>
      </c>
      <c r="AC64" s="4"/>
      <c r="AD64" s="90">
        <f>IFERROR(IF($AB64=0,"",$AB64*AE64),"")</f>
        <v>9.0802139037433154</v>
      </c>
      <c r="AE64" s="91">
        <v>2.7E-2</v>
      </c>
      <c r="AF64" s="90">
        <f>IFERROR(IF($AB64=0,"",$AB64*AG64),"")</f>
        <v>5.7171717171717171</v>
      </c>
      <c r="AG64" s="91">
        <v>1.7000000000000001E-2</v>
      </c>
      <c r="AH64" s="90">
        <f>IFERROR(IF($AB64=0,"",$AB64*AI64),"")</f>
        <v>13.452168746286393</v>
      </c>
      <c r="AI64" s="91">
        <v>0.04</v>
      </c>
      <c r="AJ64" s="90">
        <f>IFERROR(IF($AB64=0,"",$AB64*AK64),"")</f>
        <v>165.79797979797979</v>
      </c>
      <c r="AK64" s="91">
        <v>0.49299999999999999</v>
      </c>
      <c r="AL64" s="197">
        <v>328</v>
      </c>
      <c r="AM64" s="108">
        <f t="shared" si="23"/>
        <v>8.3042186571598222</v>
      </c>
      <c r="AN64" s="108">
        <f t="shared" si="24"/>
        <v>102.53177398084141</v>
      </c>
      <c r="AO64" s="18"/>
    </row>
    <row r="65" spans="1:41" s="31" customFormat="1" ht="17" x14ac:dyDescent="0.2">
      <c r="A65" s="311"/>
      <c r="B65" s="57" t="s">
        <v>42</v>
      </c>
      <c r="C65" s="245">
        <f>IF(OR(TOTAL!C65="",TOTAL!C65=0),"",TOTAL!C65/TOTAL!$C$6*'Vîrsta 5-7 ani'!$C$6)</f>
        <v>10</v>
      </c>
      <c r="D65" s="245">
        <f>IF(OR(TOTAL!D65="",TOTAL!D65=0),"",TOTAL!D65/TOTAL!$C$6*'Vîrsta 5-7 ani'!$C$6)</f>
        <v>4.1176470588235299</v>
      </c>
      <c r="E65" s="245">
        <f>IF(OR(TOTAL!E65="",TOTAL!E65=0),"",TOTAL!E65/TOTAL!$C$6*'Vîrsta 5-7 ani'!$C$6)</f>
        <v>9.4117647058823533</v>
      </c>
      <c r="F65" s="245">
        <f>IF(OR(TOTAL!F65="",TOTAL!F65=0),"",TOTAL!F65/TOTAL!$C$6*'Vîrsta 5-7 ani'!$C$6)</f>
        <v>1.7647058823529411</v>
      </c>
      <c r="G65" s="245">
        <f>IF(OR(TOTAL!G65="",TOTAL!G65=0),"",TOTAL!G65/TOTAL!$C$6*'Vîrsta 5-7 ani'!$C$6)</f>
        <v>4.1176470588235299</v>
      </c>
      <c r="H65" s="245">
        <f>IF(OR(TOTAL!H65="",TOTAL!H65=0),"",TOTAL!H65/TOTAL!$C$6*'Vîrsta 5-7 ani'!$C$6)</f>
        <v>9.4117647058823533</v>
      </c>
      <c r="I65" s="245">
        <f>IF(OR(TOTAL!I65="",TOTAL!I65=0),"",TOTAL!I65/TOTAL!$C$6*'Vîrsta 5-7 ani'!$C$6)</f>
        <v>4.1176470588235299</v>
      </c>
      <c r="J65" s="245">
        <f>IF(OR(TOTAL!J65="",TOTAL!J65=0),"",TOTAL!J65/TOTAL!$C$6*'Vîrsta 5-7 ani'!$C$6)</f>
        <v>8.8235294117647065</v>
      </c>
      <c r="K65" s="245" t="str">
        <f>IF(OR(TOTAL!K65="",TOTAL!K65=0),"",TOTAL!K65/TOTAL!$C$6*'Vîrsta 5-7 ani'!$C$6)</f>
        <v/>
      </c>
      <c r="L65" s="245">
        <f>IF(OR(TOTAL!L65="",TOTAL!L65=0),"",TOTAL!L65/TOTAL!$C$6*'Vîrsta 5-7 ani'!$C$6)</f>
        <v>4.1176470588235299</v>
      </c>
      <c r="M65" s="245">
        <f>IF(OR(TOTAL!M65="",TOTAL!M65=0),"",TOTAL!M65/TOTAL!$C$6*'Vîrsta 5-7 ani'!$C$6)</f>
        <v>10</v>
      </c>
      <c r="N65" s="245">
        <f>IF(OR(TOTAL!N65="",TOTAL!N65=0),"",TOTAL!N65/TOTAL!$C$6*'Vîrsta 5-7 ani'!$C$6)</f>
        <v>4.1176470588235299</v>
      </c>
      <c r="O65" s="245">
        <f>IF(OR(TOTAL!O65="",TOTAL!O65=0),"",TOTAL!O65/TOTAL!$C$6*'Vîrsta 5-7 ani'!$C$6)</f>
        <v>8.8235294117647065</v>
      </c>
      <c r="P65" s="245">
        <f>IF(OR(TOTAL!P65="",TOTAL!P65=0),"",TOTAL!P65/TOTAL!$C$6*'Vîrsta 5-7 ani'!$C$6)</f>
        <v>1.7647058823529411</v>
      </c>
      <c r="Q65" s="245">
        <f>IF(OR(TOTAL!Q65="",TOTAL!Q65=0),"",TOTAL!Q65/TOTAL!$C$6*'Vîrsta 5-7 ani'!$C$6)</f>
        <v>4.1176470588235299</v>
      </c>
      <c r="R65" s="245">
        <f>IF(OR(TOTAL!R65="",TOTAL!R65=0),"",TOTAL!R65/TOTAL!$C$6*'Vîrsta 5-7 ani'!$C$6)</f>
        <v>9.4117647058823533</v>
      </c>
      <c r="S65" s="245">
        <f>IF(OR(TOTAL!S65="",TOTAL!S65=0),"",TOTAL!S65/TOTAL!$C$6*'Vîrsta 5-7 ani'!$C$6)</f>
        <v>4.1176470588235299</v>
      </c>
      <c r="T65" s="245">
        <f>IF(OR(TOTAL!T65="",TOTAL!T65=0),"",TOTAL!T65/TOTAL!$C$6*'Vîrsta 5-7 ani'!$C$6)</f>
        <v>8.8235294117647065</v>
      </c>
      <c r="U65" s="245">
        <f>IF(OR(TOTAL!U65="",TOTAL!U65=0),"",TOTAL!U65/TOTAL!$C$6*'Vîrsta 5-7 ani'!$C$6)</f>
        <v>1.7647058823529411</v>
      </c>
      <c r="V65" s="245">
        <f>IF(OR(TOTAL!V65="",TOTAL!V65=0),"",TOTAL!V65/TOTAL!$C$6*'Vîrsta 5-7 ani'!$C$6)</f>
        <v>4.1176470588235299</v>
      </c>
      <c r="W65" s="245">
        <f>IF(OR(TOTAL!W65="",TOTAL!W65=0),"",TOTAL!W65/TOTAL!$C$6*'Vîrsta 5-7 ani'!$C$6)</f>
        <v>9.4117647058823533</v>
      </c>
      <c r="X65" s="245">
        <f>IF(OR(TOTAL!X65="",TOTAL!X65=0),"",TOTAL!X65/TOTAL!$C$6*'Vîrsta 5-7 ani'!$C$6)</f>
        <v>4.1176470588235299</v>
      </c>
      <c r="Y65" s="245" t="str">
        <f>IF(OR(TOTAL!Y65="",TOTAL!Y65=0),"",TOTAL!Y65/TOTAL!$C$6*'Vîrsta 5-7 ani'!$C$6)</f>
        <v/>
      </c>
      <c r="Z65" s="11">
        <f t="shared" si="26"/>
        <v>126.47058823529414</v>
      </c>
      <c r="AA65" s="11">
        <f t="shared" si="2"/>
        <v>212.91344820756589</v>
      </c>
      <c r="AB65" s="11">
        <f t="shared" si="27"/>
        <v>212.91344820756589</v>
      </c>
      <c r="AC65" s="7">
        <v>0</v>
      </c>
      <c r="AD65" s="97">
        <f>IFERROR(IF($AB65=0,"",$AB65*AE65),"")</f>
        <v>6.3874034462269762</v>
      </c>
      <c r="AE65" s="98">
        <v>0.03</v>
      </c>
      <c r="AF65" s="97">
        <f>IFERROR(IF($AB65=0,"",$AB65*AG65),"")</f>
        <v>4.2582689641513181</v>
      </c>
      <c r="AG65" s="98">
        <v>0.02</v>
      </c>
      <c r="AH65" s="97">
        <f>IFERROR(IF($AB65=0,"",$AB65*AI65),"")</f>
        <v>10.645672410378296</v>
      </c>
      <c r="AI65" s="98">
        <v>0.05</v>
      </c>
      <c r="AJ65" s="97">
        <f>IFERROR(IF($AB65=0,"",$AB65*AK65),"")</f>
        <v>110.71499306793427</v>
      </c>
      <c r="AK65" s="126">
        <v>0.52</v>
      </c>
      <c r="AL65" s="198"/>
      <c r="AM65" s="169"/>
      <c r="AN65" s="170"/>
      <c r="AO65" s="66"/>
    </row>
    <row r="66" spans="1:41" s="31" customFormat="1" ht="17" x14ac:dyDescent="0.2">
      <c r="A66" s="311"/>
      <c r="B66" s="57" t="s">
        <v>41</v>
      </c>
      <c r="C66" s="245" t="str">
        <f>IF(OR(TOTAL!C66="",TOTAL!C66=0),"",TOTAL!C66/TOTAL!$C$6*'Vîrsta 5-7 ani'!$C$6)</f>
        <v/>
      </c>
      <c r="D66" s="245">
        <f>IF(OR(TOTAL!D66="",TOTAL!D66=0),"",TOTAL!D66/TOTAL!$C$6*'Vîrsta 5-7 ani'!$C$6)</f>
        <v>4.7058823529411766</v>
      </c>
      <c r="E66" s="245" t="str">
        <f>IF(OR(TOTAL!E66="",TOTAL!E66=0),"",TOTAL!E66/TOTAL!$C$6*'Vîrsta 5-7 ani'!$C$6)</f>
        <v/>
      </c>
      <c r="F66" s="245" t="str">
        <f>IF(OR(TOTAL!F66="",TOTAL!F66=0),"",TOTAL!F66/TOTAL!$C$6*'Vîrsta 5-7 ani'!$C$6)</f>
        <v/>
      </c>
      <c r="G66" s="245">
        <f>IF(OR(TOTAL!G66="",TOTAL!G66=0),"",TOTAL!G66/TOTAL!$C$6*'Vîrsta 5-7 ani'!$C$6)</f>
        <v>4.7058823529411766</v>
      </c>
      <c r="H66" s="245" t="str">
        <f>IF(OR(TOTAL!H66="",TOTAL!H66=0),"",TOTAL!H66/TOTAL!$C$6*'Vîrsta 5-7 ani'!$C$6)</f>
        <v/>
      </c>
      <c r="I66" s="245">
        <f>IF(OR(TOTAL!I66="",TOTAL!I66=0),"",TOTAL!I66/TOTAL!$C$6*'Vîrsta 5-7 ani'!$C$6)</f>
        <v>4.7058823529411766</v>
      </c>
      <c r="J66" s="245" t="str">
        <f>IF(OR(TOTAL!J66="",TOTAL!J66=0),"",TOTAL!J66/TOTAL!$C$6*'Vîrsta 5-7 ani'!$C$6)</f>
        <v/>
      </c>
      <c r="K66" s="245" t="str">
        <f>IF(OR(TOTAL!K66="",TOTAL!K66=0),"",TOTAL!K66/TOTAL!$C$6*'Vîrsta 5-7 ani'!$C$6)</f>
        <v/>
      </c>
      <c r="L66" s="245">
        <f>IF(OR(TOTAL!L66="",TOTAL!L66=0),"",TOTAL!L66/TOTAL!$C$6*'Vîrsta 5-7 ani'!$C$6)</f>
        <v>4.7058823529411766</v>
      </c>
      <c r="M66" s="245" t="str">
        <f>IF(OR(TOTAL!M66="",TOTAL!M66=0),"",TOTAL!M66/TOTAL!$C$6*'Vîrsta 5-7 ani'!$C$6)</f>
        <v/>
      </c>
      <c r="N66" s="245">
        <f>IF(OR(TOTAL!N66="",TOTAL!N66=0),"",TOTAL!N66/TOTAL!$C$6*'Vîrsta 5-7 ani'!$C$6)</f>
        <v>4.7058823529411766</v>
      </c>
      <c r="O66" s="245" t="str">
        <f>IF(OR(TOTAL!O66="",TOTAL!O66=0),"",TOTAL!O66/TOTAL!$C$6*'Vîrsta 5-7 ani'!$C$6)</f>
        <v/>
      </c>
      <c r="P66" s="245" t="str">
        <f>IF(OR(TOTAL!P66="",TOTAL!P66=0),"",TOTAL!P66/TOTAL!$C$6*'Vîrsta 5-7 ani'!$C$6)</f>
        <v/>
      </c>
      <c r="Q66" s="245">
        <f>IF(OR(TOTAL!Q66="",TOTAL!Q66=0),"",TOTAL!Q66/TOTAL!$C$6*'Vîrsta 5-7 ani'!$C$6)</f>
        <v>4.4117647058823533</v>
      </c>
      <c r="R66" s="245" t="str">
        <f>IF(OR(TOTAL!R66="",TOTAL!R66=0),"",TOTAL!R66/TOTAL!$C$6*'Vîrsta 5-7 ani'!$C$6)</f>
        <v/>
      </c>
      <c r="S66" s="245">
        <f>IF(OR(TOTAL!S66="",TOTAL!S66=0),"",TOTAL!S66/TOTAL!$C$6*'Vîrsta 5-7 ani'!$C$6)</f>
        <v>4.4117647058823533</v>
      </c>
      <c r="T66" s="245" t="str">
        <f>IF(OR(TOTAL!T66="",TOTAL!T66=0),"",TOTAL!T66/TOTAL!$C$6*'Vîrsta 5-7 ani'!$C$6)</f>
        <v/>
      </c>
      <c r="U66" s="245" t="str">
        <f>IF(OR(TOTAL!U66="",TOTAL!U66=0),"",TOTAL!U66/TOTAL!$C$6*'Vîrsta 5-7 ani'!$C$6)</f>
        <v/>
      </c>
      <c r="V66" s="245">
        <f>IF(OR(TOTAL!V66="",TOTAL!V66=0),"",TOTAL!V66/TOTAL!$C$6*'Vîrsta 5-7 ani'!$C$6)</f>
        <v>4.7058823529411766</v>
      </c>
      <c r="W66" s="245" t="str">
        <f>IF(OR(TOTAL!W66="",TOTAL!W66=0),"",TOTAL!W66/TOTAL!$C$6*'Vîrsta 5-7 ani'!$C$6)</f>
        <v/>
      </c>
      <c r="X66" s="245">
        <f>IF(OR(TOTAL!X66="",TOTAL!X66=0),"",TOTAL!X66/TOTAL!$C$6*'Vîrsta 5-7 ani'!$C$6)</f>
        <v>4.4117647058823533</v>
      </c>
      <c r="Y66" s="245" t="str">
        <f>IF(OR(TOTAL!Y66="",TOTAL!Y66=0),"",TOTAL!Y66/TOTAL!$C$6*'Vîrsta 5-7 ani'!$C$6)</f>
        <v/>
      </c>
      <c r="Z66" s="11">
        <f t="shared" si="26"/>
        <v>41.470588235294123</v>
      </c>
      <c r="AA66" s="11">
        <f t="shared" si="2"/>
        <v>69.815805109922763</v>
      </c>
      <c r="AB66" s="11">
        <f t="shared" si="27"/>
        <v>69.815805109922763</v>
      </c>
      <c r="AC66" s="7">
        <v>0</v>
      </c>
      <c r="AD66" s="97">
        <f t="shared" ref="AD66:AD67" si="28">IFERROR(IF($AB66=0,"",$AB66*AE66),"")</f>
        <v>2.0944741532976829</v>
      </c>
      <c r="AE66" s="98">
        <v>0.03</v>
      </c>
      <c r="AF66" s="97">
        <f t="shared" ref="AF66:AF67" si="29">IFERROR(IF($AB66=0,"",$AB66*AG66),"")</f>
        <v>3.490790255496138E-2</v>
      </c>
      <c r="AG66" s="98">
        <v>5.0000000000000001E-4</v>
      </c>
      <c r="AH66" s="97">
        <f t="shared" ref="AH66:AH67" si="30">IFERROR(IF($AB66=0,"",$AB66*AI66),"")</f>
        <v>2.0944741532976829</v>
      </c>
      <c r="AI66" s="98">
        <v>0.03</v>
      </c>
      <c r="AJ66" s="97">
        <f t="shared" ref="AJ66:AJ67" si="31">IFERROR(IF($AB66=0,"",$AB66*AK66),"")</f>
        <v>32.115270350564472</v>
      </c>
      <c r="AK66" s="126">
        <v>0.46</v>
      </c>
      <c r="AL66" s="171"/>
      <c r="AM66" s="29"/>
      <c r="AN66" s="132"/>
      <c r="AO66" s="66"/>
    </row>
    <row r="67" spans="1:41" s="31" customFormat="1" ht="17" x14ac:dyDescent="0.2">
      <c r="A67" s="311"/>
      <c r="B67" s="57" t="s">
        <v>111</v>
      </c>
      <c r="C67" s="245">
        <f>IF(OR(TOTAL!C67="",TOTAL!C67=0),"",TOTAL!C67/TOTAL!$C$6*'Vîrsta 5-7 ani'!$C$6)</f>
        <v>5.8823529411764701</v>
      </c>
      <c r="D67" s="245" t="str">
        <f>IF(OR(TOTAL!D67="",TOTAL!D67=0),"",TOTAL!D67/TOTAL!$C$6*'Vîrsta 5-7 ani'!$C$6)</f>
        <v/>
      </c>
      <c r="E67" s="245" t="str">
        <f>IF(OR(TOTAL!E67="",TOTAL!E67=0),"",TOTAL!E67/TOTAL!$C$6*'Vîrsta 5-7 ani'!$C$6)</f>
        <v/>
      </c>
      <c r="F67" s="245" t="str">
        <f>IF(OR(TOTAL!F67="",TOTAL!F67=0),"",TOTAL!F67/TOTAL!$C$6*'Vîrsta 5-7 ani'!$C$6)</f>
        <v/>
      </c>
      <c r="G67" s="245" t="str">
        <f>IF(OR(TOTAL!G67="",TOTAL!G67=0),"",TOTAL!G67/TOTAL!$C$6*'Vîrsta 5-7 ani'!$C$6)</f>
        <v/>
      </c>
      <c r="H67" s="245">
        <f>IF(OR(TOTAL!H67="",TOTAL!H67=0),"",TOTAL!H67/TOTAL!$C$6*'Vîrsta 5-7 ani'!$C$6)</f>
        <v>4.7058823529411766</v>
      </c>
      <c r="I67" s="245" t="str">
        <f>IF(OR(TOTAL!I67="",TOTAL!I67=0),"",TOTAL!I67/TOTAL!$C$6*'Vîrsta 5-7 ani'!$C$6)</f>
        <v/>
      </c>
      <c r="J67" s="245" t="str">
        <f>IF(OR(TOTAL!J67="",TOTAL!J67=0),"",TOTAL!J67/TOTAL!$C$6*'Vîrsta 5-7 ani'!$C$6)</f>
        <v/>
      </c>
      <c r="K67" s="245" t="str">
        <f>IF(OR(TOTAL!K67="",TOTAL!K67=0),"",TOTAL!K67/TOTAL!$C$6*'Vîrsta 5-7 ani'!$C$6)</f>
        <v/>
      </c>
      <c r="L67" s="245" t="str">
        <f>IF(OR(TOTAL!L67="",TOTAL!L67=0),"",TOTAL!L67/TOTAL!$C$6*'Vîrsta 5-7 ani'!$C$6)</f>
        <v/>
      </c>
      <c r="M67" s="245">
        <f>IF(OR(TOTAL!M67="",TOTAL!M67=0),"",TOTAL!M67/TOTAL!$C$6*'Vîrsta 5-7 ani'!$C$6)</f>
        <v>5.2941176470588243</v>
      </c>
      <c r="N67" s="245" t="str">
        <f>IF(OR(TOTAL!N67="",TOTAL!N67=0),"",TOTAL!N67/TOTAL!$C$6*'Vîrsta 5-7 ani'!$C$6)</f>
        <v/>
      </c>
      <c r="O67" s="245" t="str">
        <f>IF(OR(TOTAL!O67="",TOTAL!O67=0),"",TOTAL!O67/TOTAL!$C$6*'Vîrsta 5-7 ani'!$C$6)</f>
        <v/>
      </c>
      <c r="P67" s="245" t="str">
        <f>IF(OR(TOTAL!P67="",TOTAL!P67=0),"",TOTAL!P67/TOTAL!$C$6*'Vîrsta 5-7 ani'!$C$6)</f>
        <v/>
      </c>
      <c r="Q67" s="245" t="str">
        <f>IF(OR(TOTAL!Q67="",TOTAL!Q67=0),"",TOTAL!Q67/TOTAL!$C$6*'Vîrsta 5-7 ani'!$C$6)</f>
        <v/>
      </c>
      <c r="R67" s="245">
        <f>IF(OR(TOTAL!R67="",TOTAL!R67=0),"",TOTAL!R67/TOTAL!$C$6*'Vîrsta 5-7 ani'!$C$6)</f>
        <v>4.1176470588235299</v>
      </c>
      <c r="S67" s="245" t="str">
        <f>IF(OR(TOTAL!S67="",TOTAL!S67=0),"",TOTAL!S67/TOTAL!$C$6*'Vîrsta 5-7 ani'!$C$6)</f>
        <v/>
      </c>
      <c r="T67" s="245" t="str">
        <f>IF(OR(TOTAL!T67="",TOTAL!T67=0),"",TOTAL!T67/TOTAL!$C$6*'Vîrsta 5-7 ani'!$C$6)</f>
        <v/>
      </c>
      <c r="U67" s="245" t="str">
        <f>IF(OR(TOTAL!U67="",TOTAL!U67=0),"",TOTAL!U67/TOTAL!$C$6*'Vîrsta 5-7 ani'!$C$6)</f>
        <v/>
      </c>
      <c r="V67" s="245" t="str">
        <f>IF(OR(TOTAL!V67="",TOTAL!V67=0),"",TOTAL!V67/TOTAL!$C$6*'Vîrsta 5-7 ani'!$C$6)</f>
        <v/>
      </c>
      <c r="W67" s="245">
        <f>IF(OR(TOTAL!W67="",TOTAL!W67=0),"",TOTAL!W67/TOTAL!$C$6*'Vîrsta 5-7 ani'!$C$6)</f>
        <v>4.4117647058823533</v>
      </c>
      <c r="X67" s="245" t="str">
        <f>IF(OR(TOTAL!X67="",TOTAL!X67=0),"",TOTAL!X67/TOTAL!$C$6*'Vîrsta 5-7 ani'!$C$6)</f>
        <v/>
      </c>
      <c r="Y67" s="245" t="str">
        <f>IF(OR(TOTAL!Y67="",TOTAL!Y67=0),"",TOTAL!Y67/TOTAL!$C$6*'Vîrsta 5-7 ani'!$C$6)</f>
        <v/>
      </c>
      <c r="Z67" s="11">
        <f t="shared" si="26"/>
        <v>24.411764705882355</v>
      </c>
      <c r="AA67" s="11">
        <f t="shared" si="2"/>
        <v>41.097246979599923</v>
      </c>
      <c r="AB67" s="11">
        <f t="shared" si="27"/>
        <v>41.097246979599923</v>
      </c>
      <c r="AC67" s="7">
        <v>0</v>
      </c>
      <c r="AD67" s="97">
        <f t="shared" si="28"/>
        <v>0.82194493959199844</v>
      </c>
      <c r="AE67" s="98">
        <v>0.02</v>
      </c>
      <c r="AF67" s="97">
        <f t="shared" si="29"/>
        <v>1.2329174093879975</v>
      </c>
      <c r="AG67" s="98">
        <v>0.03</v>
      </c>
      <c r="AH67" s="97">
        <f t="shared" si="30"/>
        <v>1.6438898791839969</v>
      </c>
      <c r="AI67" s="98">
        <v>0.04</v>
      </c>
      <c r="AJ67" s="97">
        <f t="shared" si="31"/>
        <v>20.548623489799962</v>
      </c>
      <c r="AK67" s="126">
        <v>0.5</v>
      </c>
      <c r="AL67" s="199"/>
      <c r="AM67" s="30"/>
      <c r="AN67" s="133"/>
      <c r="AO67" s="66"/>
    </row>
    <row r="68" spans="1:41" s="31" customFormat="1" ht="17" x14ac:dyDescent="0.2">
      <c r="A68" s="311"/>
      <c r="B68" s="19" t="s">
        <v>114</v>
      </c>
      <c r="C68" s="211">
        <f>IF(OR(TOTAL!C68="",TOTAL!C68=0),"",IF('Vîrsta 1-2 ani'!$C$6&lt;=0,(('Vîrsta 3-4 ani'!C68/'Vîrsta 3-4 ani'!$C$6)+0.008)*'Vîrsta 5-7 ani'!$C$6,(('Vîrsta 1-2 ani'!C68/'Vîrsta 1-2 ani'!$C$6)+0.016)*'Vîrsta 5-7 ani'!$C$6))</f>
        <v>0.44470588235294117</v>
      </c>
      <c r="D68" s="211">
        <f>IF(OR(TOTAL!D68="",TOTAL!D68=0),"",IF('Vîrsta 1-2 ani'!$C$6&lt;=0,(('Vîrsta 3-4 ani'!D68/'Vîrsta 3-4 ani'!$C$6)+0.008)*'Vîrsta 5-7 ani'!$C$6,(('Vîrsta 1-2 ani'!D68/'Vîrsta 1-2 ani'!$C$6)+0.016)*'Vîrsta 5-7 ani'!$C$6))</f>
        <v>3.3858823529411763</v>
      </c>
      <c r="E68" s="211">
        <f>IF(OR(TOTAL!E68="",TOTAL!E68=0),"",IF('Vîrsta 1-2 ani'!$C$6&lt;=0,(('Vîrsta 3-4 ani'!E68/'Vîrsta 3-4 ani'!$C$6)+0.008)*'Vîrsta 5-7 ani'!$C$6,(('Vîrsta 1-2 ani'!E68/'Vîrsta 1-2 ani'!$C$6)+0.016)*'Vîrsta 5-7 ani'!$C$6))</f>
        <v>0.83882352941176452</v>
      </c>
      <c r="F68" s="211">
        <f>IF(OR(TOTAL!F68="",TOTAL!F68=0),"",IF('Vîrsta 1-2 ani'!$C$6&lt;=0,(('Vîrsta 3-4 ani'!F68/'Vîrsta 3-4 ani'!$C$6)+0.008)*'Vîrsta 5-7 ani'!$C$6,(('Vîrsta 1-2 ani'!F68/'Vîrsta 1-2 ani'!$C$6)+0.016)*'Vîrsta 5-7 ani'!$C$6))</f>
        <v>0.77999999999999992</v>
      </c>
      <c r="G68" s="211">
        <f>IF(OR(TOTAL!G68="",TOTAL!G68=0),"",IF('Vîrsta 1-2 ani'!$C$6&lt;=0,(('Vîrsta 3-4 ani'!G68/'Vîrsta 3-4 ani'!$C$6)+0.008)*'Vîrsta 5-7 ani'!$C$6,(('Vîrsta 1-2 ani'!G68/'Vîrsta 1-2 ani'!$C$6)+0.016)*'Vîrsta 5-7 ani'!$C$6))</f>
        <v>2.7976470588235296</v>
      </c>
      <c r="H68" s="211">
        <f>IF(OR(TOTAL!H68="",TOTAL!H68=0),"",IF('Vîrsta 1-2 ani'!$C$6&lt;=0,(('Vîrsta 3-4 ani'!H68/'Vîrsta 3-4 ani'!$C$6)+0.008)*'Vîrsta 5-7 ani'!$C$6,(('Vîrsta 1-2 ani'!H68/'Vîrsta 1-2 ani'!$C$6)+0.016)*'Vîrsta 5-7 ani'!$C$6))</f>
        <v>0.44470588235294117</v>
      </c>
      <c r="I68" s="211">
        <f>IF(OR(TOTAL!I68="",TOTAL!I68=0),"",IF('Vîrsta 1-2 ani'!$C$6&lt;=0,(('Vîrsta 3-4 ani'!I68/'Vîrsta 3-4 ani'!$C$6)+0.008)*'Vîrsta 5-7 ani'!$C$6,(('Vîrsta 1-2 ani'!I68/'Vîrsta 1-2 ani'!$C$6)+0.016)*'Vîrsta 5-7 ani'!$C$6))</f>
        <v>2.7976470588235296</v>
      </c>
      <c r="J68" s="211">
        <f>IF(OR(TOTAL!J68="",TOTAL!J68=0),"",IF('Vîrsta 1-2 ani'!$C$6&lt;=0,(('Vîrsta 3-4 ani'!J68/'Vîrsta 3-4 ani'!$C$6)+0.008)*'Vîrsta 5-7 ani'!$C$6,(('Vîrsta 1-2 ani'!J68/'Vîrsta 1-2 ani'!$C$6)+0.016)*'Vîrsta 5-7 ani'!$C$6))</f>
        <v>0.8329411764705883</v>
      </c>
      <c r="K68" s="211">
        <f>IF(OR(TOTAL!K68="",TOTAL!K68=0),"",IF('Vîrsta 1-2 ani'!$C$6&lt;=0,(('Vîrsta 3-4 ani'!K68/'Vîrsta 3-4 ani'!$C$6)+0.008)*'Vîrsta 5-7 ani'!$C$6,(('Vîrsta 1-2 ani'!K68/'Vîrsta 1-2 ani'!$C$6)+0.016)*'Vîrsta 5-7 ani'!$C$6))</f>
        <v>0.81529411764705872</v>
      </c>
      <c r="L68" s="211">
        <f>IF(OR(TOTAL!L68="",TOTAL!L68=0),"",IF('Vîrsta 1-2 ani'!$C$6&lt;=0,(('Vîrsta 3-4 ani'!L68/'Vîrsta 3-4 ani'!$C$6)+0.008)*'Vîrsta 5-7 ani'!$C$6,(('Vîrsta 1-2 ani'!L68/'Vîrsta 1-2 ani'!$C$6)+0.016)*'Vîrsta 5-7 ani'!$C$6))</f>
        <v>2.7976470588235296</v>
      </c>
      <c r="M68" s="211">
        <f>IF(OR(TOTAL!M68="",TOTAL!M68=0),"",IF('Vîrsta 1-2 ani'!$C$6&lt;=0,(('Vîrsta 3-4 ani'!M68/'Vîrsta 3-4 ani'!$C$6)+0.008)*'Vîrsta 5-7 ani'!$C$6,(('Vîrsta 1-2 ani'!M68/'Vîrsta 1-2 ani'!$C$6)+0.016)*'Vîrsta 5-7 ani'!$C$6))</f>
        <v>0.44470588235294117</v>
      </c>
      <c r="N68" s="211">
        <f>IF(OR(TOTAL!N68="",TOTAL!N68=0),"",IF('Vîrsta 1-2 ani'!$C$6&lt;=0,(('Vîrsta 3-4 ani'!N68/'Vîrsta 3-4 ani'!$C$6)+0.008)*'Vîrsta 5-7 ani'!$C$6,(('Vîrsta 1-2 ani'!N68/'Vîrsta 1-2 ani'!$C$6)+0.016)*'Vîrsta 5-7 ani'!$C$6))</f>
        <v>2.7976470588235296</v>
      </c>
      <c r="O68" s="211">
        <f>IF(OR(TOTAL!O68="",TOTAL!O68=0),"",IF('Vîrsta 1-2 ani'!$C$6&lt;=0,(('Vîrsta 3-4 ani'!O68/'Vîrsta 3-4 ani'!$C$6)+0.008)*'Vîrsta 5-7 ani'!$C$6,(('Vîrsta 1-2 ani'!O68/'Vîrsta 1-2 ani'!$C$6)+0.016)*'Vîrsta 5-7 ani'!$C$6))</f>
        <v>0.83882352941176452</v>
      </c>
      <c r="P68" s="211">
        <f>IF(OR(TOTAL!P68="",TOTAL!P68=0),"",IF('Vîrsta 1-2 ani'!$C$6&lt;=0,(('Vîrsta 3-4 ani'!P68/'Vîrsta 3-4 ani'!$C$6)+0.008)*'Vîrsta 5-7 ani'!$C$6,(('Vîrsta 1-2 ani'!P68/'Vîrsta 1-2 ani'!$C$6)+0.016)*'Vîrsta 5-7 ani'!$C$6))</f>
        <v>0.76235294117647068</v>
      </c>
      <c r="Q68" s="211">
        <f>IF(OR(TOTAL!Q68="",TOTAL!Q68=0),"",IF('Vîrsta 1-2 ani'!$C$6&lt;=0,(('Vîrsta 3-4 ani'!Q68/'Vîrsta 3-4 ani'!$C$6)+0.008)*'Vîrsta 5-7 ani'!$C$6,(('Vîrsta 1-2 ani'!Q68/'Vîrsta 1-2 ani'!$C$6)+0.016)*'Vîrsta 5-7 ani'!$C$6))</f>
        <v>2.7976470588235296</v>
      </c>
      <c r="R68" s="211">
        <f>IF(OR(TOTAL!R68="",TOTAL!R68=0),"",IF('Vîrsta 1-2 ani'!$C$6&lt;=0,(('Vîrsta 3-4 ani'!R68/'Vîrsta 3-4 ani'!$C$6)+0.008)*'Vîrsta 5-7 ani'!$C$6,(('Vîrsta 1-2 ani'!R68/'Vîrsta 1-2 ani'!$C$6)+0.016)*'Vîrsta 5-7 ani'!$C$6))</f>
        <v>0.44470588235294117</v>
      </c>
      <c r="S68" s="211">
        <f>IF(OR(TOTAL!S68="",TOTAL!S68=0),"",IF('Vîrsta 1-2 ani'!$C$6&lt;=0,(('Vîrsta 3-4 ani'!S68/'Vîrsta 3-4 ani'!$C$6)+0.008)*'Vîrsta 5-7 ani'!$C$6,(('Vîrsta 1-2 ani'!S68/'Vîrsta 1-2 ani'!$C$6)+0.016)*'Vîrsta 5-7 ani'!$C$6))</f>
        <v>2.7976470588235296</v>
      </c>
      <c r="T68" s="211">
        <f>IF(OR(TOTAL!T68="",TOTAL!T68=0),"",IF('Vîrsta 1-2 ani'!$C$6&lt;=0,(('Vîrsta 3-4 ani'!T68/'Vîrsta 3-4 ani'!$C$6)+0.008)*'Vîrsta 5-7 ani'!$C$6,(('Vîrsta 1-2 ani'!T68/'Vîrsta 1-2 ani'!$C$6)+0.016)*'Vîrsta 5-7 ani'!$C$6))</f>
        <v>0.8329411764705883</v>
      </c>
      <c r="U68" s="211">
        <f>IF(OR(TOTAL!U68="",TOTAL!U68=0),"",IF('Vîrsta 1-2 ani'!$C$6&lt;=0,(('Vîrsta 3-4 ani'!U68/'Vîrsta 3-4 ani'!$C$6)+0.008)*'Vîrsta 5-7 ani'!$C$6,(('Vîrsta 1-2 ani'!U68/'Vîrsta 1-2 ani'!$C$6)+0.016)*'Vîrsta 5-7 ani'!$C$6))</f>
        <v>0.8211764705882354</v>
      </c>
      <c r="V68" s="211">
        <f>IF(OR(TOTAL!V68="",TOTAL!V68=0),"",IF('Vîrsta 1-2 ani'!$C$6&lt;=0,(('Vîrsta 3-4 ani'!V68/'Vîrsta 3-4 ani'!$C$6)+0.008)*'Vîrsta 5-7 ani'!$C$6,(('Vîrsta 1-2 ani'!V68/'Vîrsta 1-2 ani'!$C$6)+0.016)*'Vîrsta 5-7 ani'!$C$6))</f>
        <v>3.3858823529411763</v>
      </c>
      <c r="W68" s="211">
        <f>IF(OR(TOTAL!W68="",TOTAL!W68=0),"",IF('Vîrsta 1-2 ani'!$C$6&lt;=0,(('Vîrsta 3-4 ani'!W68/'Vîrsta 3-4 ani'!$C$6)+0.008)*'Vîrsta 5-7 ani'!$C$6,(('Vîrsta 1-2 ani'!W68/'Vîrsta 1-2 ani'!$C$6)+0.016)*'Vîrsta 5-7 ani'!$C$6))</f>
        <v>0.44470588235294117</v>
      </c>
      <c r="X68" s="211">
        <f>IF(OR(TOTAL!X68="",TOTAL!X68=0),"",IF('Vîrsta 1-2 ani'!$C$6&lt;=0,(('Vîrsta 3-4 ani'!X68/'Vîrsta 3-4 ani'!$C$6)+0.008)*'Vîrsta 5-7 ani'!$C$6,(('Vîrsta 1-2 ani'!X68/'Vîrsta 1-2 ani'!$C$6)+0.016)*'Vîrsta 5-7 ani'!$C$6))</f>
        <v>2.7976470588235296</v>
      </c>
      <c r="Y68" s="211" t="str">
        <f>IF(OR(TOTAL!Y68="",TOTAL!Y68=0),"",IF('Vîrsta 1-2 ani'!$C$6&lt;=0,(('Vîrsta 3-4 ani'!Y68/'Vîrsta 3-4 ani'!$C$6)+0.008)*'Vîrsta 5-7 ani'!$C$6,(('Vîrsta 1-2 ani'!Y68/'Vîrsta 1-2 ani'!$C$6)+0.016)*'Vîrsta 5-7 ani'!$C$6))</f>
        <v/>
      </c>
      <c r="Z68" s="20">
        <f t="shared" si="26"/>
        <v>35.101176470588229</v>
      </c>
      <c r="AA68" s="20">
        <f t="shared" si="2"/>
        <v>59.092889681124966</v>
      </c>
      <c r="AB68" s="20">
        <f t="shared" si="27"/>
        <v>59.092889681124966</v>
      </c>
      <c r="AC68" s="208"/>
      <c r="AD68" s="209">
        <f>IFERROR(IF($AB68=0,"",$AB68*AE68),"")</f>
        <v>1.654600911071499</v>
      </c>
      <c r="AE68" s="210">
        <v>2.8000000000000001E-2</v>
      </c>
      <c r="AF68" s="209">
        <f>IFERROR(IF($AB68=0,"",$AB68*AG68),"")</f>
        <v>10.045791245791245</v>
      </c>
      <c r="AG68" s="210">
        <v>0.17</v>
      </c>
      <c r="AH68" s="209">
        <f>IFERROR(IF($AB68=0,"",$AB68*AI68),"")</f>
        <v>1.2409506833036243</v>
      </c>
      <c r="AI68" s="210">
        <v>2.1000000000000001E-2</v>
      </c>
      <c r="AJ68" s="209">
        <f>IFERROR(IF($AB68=0,"",$AB68*AK68),"")</f>
        <v>158.54622301445826</v>
      </c>
      <c r="AK68" s="210">
        <v>2.6829999999999998</v>
      </c>
      <c r="AL68" s="212">
        <v>44</v>
      </c>
      <c r="AM68" s="213">
        <f t="shared" ref="AM68" si="32">IFERROR((AB68-AL68),"")</f>
        <v>15.092889681124966</v>
      </c>
      <c r="AN68" s="214">
        <f t="shared" si="24"/>
        <v>134.30202200255673</v>
      </c>
      <c r="AO68" s="66"/>
    </row>
    <row r="69" spans="1:41" s="31" customFormat="1" ht="17" x14ac:dyDescent="0.2">
      <c r="A69" s="311"/>
      <c r="B69" s="57" t="s">
        <v>107</v>
      </c>
      <c r="C69" s="245">
        <f>IF(OR(TOTAL!C69="",TOTAL!C69=0),"",TOTAL!C69/TOTAL!$C$6*'Vîrsta 5-7 ani'!$C$6)</f>
        <v>0.29411764705882354</v>
      </c>
      <c r="D69" s="245">
        <f>IF(OR(TOTAL!D69="",TOTAL!D69=0),"",TOTAL!D69/TOTAL!$C$6*'Vîrsta 5-7 ani'!$C$6)</f>
        <v>0.29411764705882354</v>
      </c>
      <c r="E69" s="245">
        <f>IF(OR(TOTAL!E69="",TOTAL!E69=0),"",TOTAL!E69/TOTAL!$C$6*'Vîrsta 5-7 ani'!$C$6)</f>
        <v>0.29411764705882354</v>
      </c>
      <c r="F69" s="245">
        <f>IF(OR(TOTAL!F69="",TOTAL!F69=0),"",TOTAL!F69/TOTAL!$C$6*'Vîrsta 5-7 ani'!$C$6)</f>
        <v>0.29411764705882354</v>
      </c>
      <c r="G69" s="245">
        <f>IF(OR(TOTAL!G69="",TOTAL!G69=0),"",TOTAL!G69/TOTAL!$C$6*'Vîrsta 5-7 ani'!$C$6)</f>
        <v>0.29411764705882354</v>
      </c>
      <c r="H69" s="245">
        <f>IF(OR(TOTAL!H69="",TOTAL!H69=0),"",TOTAL!H69/TOTAL!$C$6*'Vîrsta 5-7 ani'!$C$6)</f>
        <v>0.29411764705882354</v>
      </c>
      <c r="I69" s="245">
        <f>IF(OR(TOTAL!I69="",TOTAL!I69=0),"",TOTAL!I69/TOTAL!$C$6*'Vîrsta 5-7 ani'!$C$6)</f>
        <v>0.29411764705882354</v>
      </c>
      <c r="J69" s="245">
        <f>IF(OR(TOTAL!J69="",TOTAL!J69=0),"",TOTAL!J69/TOTAL!$C$6*'Vîrsta 5-7 ani'!$C$6)</f>
        <v>0.29411764705882354</v>
      </c>
      <c r="K69" s="245">
        <f>IF(OR(TOTAL!K69="",TOTAL!K69=0),"",TOTAL!K69/TOTAL!$C$6*'Vîrsta 5-7 ani'!$C$6)</f>
        <v>0.29411764705882354</v>
      </c>
      <c r="L69" s="245">
        <f>IF(OR(TOTAL!L69="",TOTAL!L69=0),"",TOTAL!L69/TOTAL!$C$6*'Vîrsta 5-7 ani'!$C$6)</f>
        <v>0.29411764705882354</v>
      </c>
      <c r="M69" s="245">
        <f>IF(OR(TOTAL!M69="",TOTAL!M69=0),"",TOTAL!M69/TOTAL!$C$6*'Vîrsta 5-7 ani'!$C$6)</f>
        <v>0.29411764705882354</v>
      </c>
      <c r="N69" s="245">
        <f>IF(OR(TOTAL!N69="",TOTAL!N69=0),"",TOTAL!N69/TOTAL!$C$6*'Vîrsta 5-7 ani'!$C$6)</f>
        <v>0.29411764705882354</v>
      </c>
      <c r="O69" s="245">
        <f>IF(OR(TOTAL!O69="",TOTAL!O69=0),"",TOTAL!O69/TOTAL!$C$6*'Vîrsta 5-7 ani'!$C$6)</f>
        <v>0.29411764705882354</v>
      </c>
      <c r="P69" s="245">
        <f>IF(OR(TOTAL!P69="",TOTAL!P69=0),"",TOTAL!P69/TOTAL!$C$6*'Vîrsta 5-7 ani'!$C$6)</f>
        <v>0.29411764705882354</v>
      </c>
      <c r="Q69" s="245">
        <f>IF(OR(TOTAL!Q69="",TOTAL!Q69=0),"",TOTAL!Q69/TOTAL!$C$6*'Vîrsta 5-7 ani'!$C$6)</f>
        <v>0.29411764705882354</v>
      </c>
      <c r="R69" s="245">
        <f>IF(OR(TOTAL!R69="",TOTAL!R69=0),"",TOTAL!R69/TOTAL!$C$6*'Vîrsta 5-7 ani'!$C$6)</f>
        <v>0.29411764705882354</v>
      </c>
      <c r="S69" s="245">
        <f>IF(OR(TOTAL!S69="",TOTAL!S69=0),"",TOTAL!S69/TOTAL!$C$6*'Vîrsta 5-7 ani'!$C$6)</f>
        <v>0.29411764705882354</v>
      </c>
      <c r="T69" s="245">
        <f>IF(OR(TOTAL!T69="",TOTAL!T69=0),"",TOTAL!T69/TOTAL!$C$6*'Vîrsta 5-7 ani'!$C$6)</f>
        <v>0.29411764705882354</v>
      </c>
      <c r="U69" s="245">
        <f>IF(OR(TOTAL!U69="",TOTAL!U69=0),"",TOTAL!U69/TOTAL!$C$6*'Vîrsta 5-7 ani'!$C$6)</f>
        <v>0.29411764705882354</v>
      </c>
      <c r="V69" s="245">
        <f>IF(OR(TOTAL!V69="",TOTAL!V69=0),"",TOTAL!V69/TOTAL!$C$6*'Vîrsta 5-7 ani'!$C$6)</f>
        <v>0.29411764705882354</v>
      </c>
      <c r="W69" s="245">
        <f>IF(OR(TOTAL!W69="",TOTAL!W69=0),"",TOTAL!W69/TOTAL!$C$6*'Vîrsta 5-7 ani'!$C$6)</f>
        <v>0.29411764705882354</v>
      </c>
      <c r="X69" s="245">
        <f>IF(OR(TOTAL!X69="",TOTAL!X69=0),"",TOTAL!X69/TOTAL!$C$6*'Vîrsta 5-7 ani'!$C$6)</f>
        <v>0.29411764705882354</v>
      </c>
      <c r="Y69" s="245" t="str">
        <f>IF(OR(TOTAL!Y69="",TOTAL!Y69=0),"",TOTAL!Y69/TOTAL!$C$6*'Vîrsta 5-7 ani'!$C$6)</f>
        <v/>
      </c>
      <c r="Z69" s="11">
        <f t="shared" si="26"/>
        <v>6.470588235294116</v>
      </c>
      <c r="AA69" s="11">
        <f t="shared" si="2"/>
        <v>10.893246187363832</v>
      </c>
      <c r="AB69" s="11">
        <f t="shared" si="27"/>
        <v>10.893246187363832</v>
      </c>
      <c r="AC69" s="7"/>
      <c r="AD69" s="97">
        <f>IFERROR(IF($AB69=0,"",$AB69*AE69),"")</f>
        <v>0.3050108932461873</v>
      </c>
      <c r="AE69" s="98">
        <v>2.8000000000000001E-2</v>
      </c>
      <c r="AF69" s="97">
        <f>IFERROR(IF($AB69=0,"",$AB69*AG69),"")</f>
        <v>1.6339869281045749</v>
      </c>
      <c r="AG69" s="98">
        <v>0.15</v>
      </c>
      <c r="AH69" s="97">
        <f>IFERROR(IF($AB69=0,"",$AB69*AI69),"")</f>
        <v>0.34858387799564267</v>
      </c>
      <c r="AI69" s="98">
        <v>3.2000000000000001E-2</v>
      </c>
      <c r="AJ69" s="97">
        <f>IFERROR(IF($AB69=0,"",$AB69*AK69),"")</f>
        <v>23.52941176470588</v>
      </c>
      <c r="AK69" s="126">
        <v>2.16</v>
      </c>
      <c r="AL69" s="198"/>
      <c r="AM69" s="169"/>
      <c r="AN69" s="170"/>
      <c r="AO69" s="66"/>
    </row>
    <row r="70" spans="1:41" s="31" customFormat="1" ht="17" x14ac:dyDescent="0.2">
      <c r="A70" s="311"/>
      <c r="B70" s="57" t="s">
        <v>93</v>
      </c>
      <c r="C70" s="245" t="str">
        <f>IF(OR(TOTAL!C70="",TOTAL!C70=0),"",TOTAL!C70/TOTAL!$C$6*'Vîrsta 5-7 ani'!$C$6)</f>
        <v/>
      </c>
      <c r="D70" s="245">
        <f>IF(OR(TOTAL!D70="",TOTAL!D70=0),"",TOTAL!D70/TOTAL!$C$6*'Vîrsta 5-7 ani'!$C$6)</f>
        <v>2.9411764705882351</v>
      </c>
      <c r="E70" s="245" t="str">
        <f>IF(OR(TOTAL!E70="",TOTAL!E70=0),"",TOTAL!E70/TOTAL!$C$6*'Vîrsta 5-7 ani'!$C$6)</f>
        <v/>
      </c>
      <c r="F70" s="245" t="str">
        <f>IF(OR(TOTAL!F70="",TOTAL!F70=0),"",TOTAL!F70/TOTAL!$C$6*'Vîrsta 5-7 ani'!$C$6)</f>
        <v/>
      </c>
      <c r="G70" s="245">
        <f>IF(OR(TOTAL!G70="",TOTAL!G70=0),"",TOTAL!G70/TOTAL!$C$6*'Vîrsta 5-7 ani'!$C$6)</f>
        <v>2.3529411764705883</v>
      </c>
      <c r="H70" s="245" t="str">
        <f>IF(OR(TOTAL!H70="",TOTAL!H70=0),"",TOTAL!H70/TOTAL!$C$6*'Vîrsta 5-7 ani'!$C$6)</f>
        <v/>
      </c>
      <c r="I70" s="245">
        <f>IF(OR(TOTAL!I70="",TOTAL!I70=0),"",TOTAL!I70/TOTAL!$C$6*'Vîrsta 5-7 ani'!$C$6)</f>
        <v>2.3529411764705883</v>
      </c>
      <c r="J70" s="245" t="str">
        <f>IF(OR(TOTAL!J70="",TOTAL!J70=0),"",TOTAL!J70/TOTAL!$C$6*'Vîrsta 5-7 ani'!$C$6)</f>
        <v/>
      </c>
      <c r="K70" s="245" t="str">
        <f>IF(OR(TOTAL!K70="",TOTAL!K70=0),"",TOTAL!K70/TOTAL!$C$6*'Vîrsta 5-7 ani'!$C$6)</f>
        <v/>
      </c>
      <c r="L70" s="245">
        <f>IF(OR(TOTAL!L70="",TOTAL!L70=0),"",TOTAL!L70/TOTAL!$C$6*'Vîrsta 5-7 ani'!$C$6)</f>
        <v>2.3529411764705883</v>
      </c>
      <c r="M70" s="245" t="str">
        <f>IF(OR(TOTAL!M70="",TOTAL!M70=0),"",TOTAL!M70/TOTAL!$C$6*'Vîrsta 5-7 ani'!$C$6)</f>
        <v/>
      </c>
      <c r="N70" s="245">
        <f>IF(OR(TOTAL!N70="",TOTAL!N70=0),"",TOTAL!N70/TOTAL!$C$6*'Vîrsta 5-7 ani'!$C$6)</f>
        <v>2.3529411764705883</v>
      </c>
      <c r="O70" s="245" t="str">
        <f>IF(OR(TOTAL!O70="",TOTAL!O70=0),"",TOTAL!O70/TOTAL!$C$6*'Vîrsta 5-7 ani'!$C$6)</f>
        <v/>
      </c>
      <c r="P70" s="245" t="str">
        <f>IF(OR(TOTAL!P70="",TOTAL!P70=0),"",TOTAL!P70/TOTAL!$C$6*'Vîrsta 5-7 ani'!$C$6)</f>
        <v/>
      </c>
      <c r="Q70" s="245">
        <f>IF(OR(TOTAL!Q70="",TOTAL!Q70=0),"",TOTAL!Q70/TOTAL!$C$6*'Vîrsta 5-7 ani'!$C$6)</f>
        <v>2.3529411764705883</v>
      </c>
      <c r="R70" s="245" t="str">
        <f>IF(OR(TOTAL!R70="",TOTAL!R70=0),"",TOTAL!R70/TOTAL!$C$6*'Vîrsta 5-7 ani'!$C$6)</f>
        <v/>
      </c>
      <c r="S70" s="245">
        <f>IF(OR(TOTAL!S70="",TOTAL!S70=0),"",TOTAL!S70/TOTAL!$C$6*'Vîrsta 5-7 ani'!$C$6)</f>
        <v>2.3529411764705883</v>
      </c>
      <c r="T70" s="245" t="str">
        <f>IF(OR(TOTAL!T70="",TOTAL!T70=0),"",TOTAL!T70/TOTAL!$C$6*'Vîrsta 5-7 ani'!$C$6)</f>
        <v/>
      </c>
      <c r="U70" s="245" t="str">
        <f>IF(OR(TOTAL!U70="",TOTAL!U70=0),"",TOTAL!U70/TOTAL!$C$6*'Vîrsta 5-7 ani'!$C$6)</f>
        <v/>
      </c>
      <c r="V70" s="245">
        <f>IF(OR(TOTAL!V70="",TOTAL!V70=0),"",TOTAL!V70/TOTAL!$C$6*'Vîrsta 5-7 ani'!$C$6)</f>
        <v>2.9411764705882351</v>
      </c>
      <c r="W70" s="245" t="str">
        <f>IF(OR(TOTAL!W70="",TOTAL!W70=0),"",TOTAL!W70/TOTAL!$C$6*'Vîrsta 5-7 ani'!$C$6)</f>
        <v/>
      </c>
      <c r="X70" s="245">
        <f>IF(OR(TOTAL!X70="",TOTAL!X70=0),"",TOTAL!X70/TOTAL!$C$6*'Vîrsta 5-7 ani'!$C$6)</f>
        <v>2.3529411764705883</v>
      </c>
      <c r="Y70" s="245" t="str">
        <f>IF(OR(TOTAL!Y70="",TOTAL!Y70=0),"",TOTAL!Y70/TOTAL!$C$6*'Vîrsta 5-7 ani'!$C$6)</f>
        <v/>
      </c>
      <c r="Z70" s="11">
        <f t="shared" si="26"/>
        <v>22.352941176470587</v>
      </c>
      <c r="AA70" s="11">
        <f t="shared" si="2"/>
        <v>37.631214101802335</v>
      </c>
      <c r="AB70" s="11">
        <f t="shared" si="27"/>
        <v>37.631214101802335</v>
      </c>
      <c r="AC70" s="7">
        <v>0</v>
      </c>
      <c r="AD70" s="97">
        <f t="shared" ref="AD70:AD71" si="33">IFERROR(IF($AB70=0,"",$AB70*AE70),"")</f>
        <v>6.0209942562883736</v>
      </c>
      <c r="AE70" s="98">
        <v>0.16</v>
      </c>
      <c r="AF70" s="97">
        <f t="shared" ref="AF70:AF71" si="34">IFERROR(IF($AB70=0,"",$AB70*AG70),"")</f>
        <v>3.3868092691622103</v>
      </c>
      <c r="AG70" s="98">
        <v>0.09</v>
      </c>
      <c r="AH70" s="97">
        <f t="shared" ref="AH70:AH71" si="35">IFERROR(IF($AB70=0,"",$AB70*AI70),"")</f>
        <v>0.37631214101802335</v>
      </c>
      <c r="AI70" s="98">
        <v>0.01</v>
      </c>
      <c r="AJ70" s="97">
        <f t="shared" ref="AJ70:AJ71" si="36">IFERROR(IF($AB70=0,"",$AB70*AK70),"")</f>
        <v>75.63874034462269</v>
      </c>
      <c r="AK70" s="126">
        <v>2.0099999999999998</v>
      </c>
      <c r="AL70" s="218"/>
      <c r="AM70" s="217"/>
      <c r="AN70" s="219"/>
      <c r="AO70" s="66"/>
    </row>
    <row r="71" spans="1:41" s="31" customFormat="1" ht="17" x14ac:dyDescent="0.2">
      <c r="A71" s="312"/>
      <c r="B71" s="57" t="s">
        <v>43</v>
      </c>
      <c r="C71" s="245" t="str">
        <f>IF(OR(TOTAL!C71="",TOTAL!C71=0),"",TOTAL!C71/TOTAL!$C$6*'Vîrsta 5-7 ani'!$C$6)</f>
        <v/>
      </c>
      <c r="D71" s="245" t="str">
        <f>IF(OR(TOTAL!D71="",TOTAL!D71=0),"",TOTAL!D71/TOTAL!$C$6*'Vîrsta 5-7 ani'!$C$6)</f>
        <v/>
      </c>
      <c r="E71" s="245">
        <f>IF(OR(TOTAL!E71="",TOTAL!E71=0),"",TOTAL!E71/TOTAL!$C$6*'Vîrsta 5-7 ani'!$C$6)</f>
        <v>0.39411764705882357</v>
      </c>
      <c r="F71" s="245">
        <f>IF(OR(TOTAL!F71="",TOTAL!F71=0),"",TOTAL!F71/TOTAL!$C$6*'Vîrsta 5-7 ani'!$C$6)</f>
        <v>0.3352941176470588</v>
      </c>
      <c r="G71" s="245" t="str">
        <f>IF(OR(TOTAL!G71="",TOTAL!G71=0),"",TOTAL!G71/TOTAL!$C$6*'Vîrsta 5-7 ani'!$C$6)</f>
        <v/>
      </c>
      <c r="H71" s="245" t="str">
        <f>IF(OR(TOTAL!H71="",TOTAL!H71=0),"",TOTAL!H71/TOTAL!$C$6*'Vîrsta 5-7 ani'!$C$6)</f>
        <v/>
      </c>
      <c r="I71" s="245" t="str">
        <f>IF(OR(TOTAL!I71="",TOTAL!I71=0),"",TOTAL!I71/TOTAL!$C$6*'Vîrsta 5-7 ani'!$C$6)</f>
        <v/>
      </c>
      <c r="J71" s="245">
        <f>IF(OR(TOTAL!J71="",TOTAL!J71=0),"",TOTAL!J71/TOTAL!$C$6*'Vîrsta 5-7 ani'!$C$6)</f>
        <v>0.38823529411764707</v>
      </c>
      <c r="K71" s="245">
        <f>IF(OR(TOTAL!K71="",TOTAL!K71=0),"",TOTAL!K71/TOTAL!$C$6*'Vîrsta 5-7 ani'!$C$6)</f>
        <v>0.37058823529411766</v>
      </c>
      <c r="L71" s="245" t="str">
        <f>IF(OR(TOTAL!L71="",TOTAL!L71=0),"",TOTAL!L71/TOTAL!$C$6*'Vîrsta 5-7 ani'!$C$6)</f>
        <v/>
      </c>
      <c r="M71" s="245" t="str">
        <f>IF(OR(TOTAL!M71="",TOTAL!M71=0),"",TOTAL!M71/TOTAL!$C$6*'Vîrsta 5-7 ani'!$C$6)</f>
        <v/>
      </c>
      <c r="N71" s="245" t="str">
        <f>IF(OR(TOTAL!N71="",TOTAL!N71=0),"",TOTAL!N71/TOTAL!$C$6*'Vîrsta 5-7 ani'!$C$6)</f>
        <v/>
      </c>
      <c r="O71" s="245">
        <f>IF(OR(TOTAL!O71="",TOTAL!O71=0),"",TOTAL!O71/TOTAL!$C$6*'Vîrsta 5-7 ani'!$C$6)</f>
        <v>0.39411764705882357</v>
      </c>
      <c r="P71" s="245">
        <f>IF(OR(TOTAL!P71="",TOTAL!P71=0),"",TOTAL!P71/TOTAL!$C$6*'Vîrsta 5-7 ani'!$C$6)</f>
        <v>0.31764705882352945</v>
      </c>
      <c r="Q71" s="245" t="str">
        <f>IF(OR(TOTAL!Q71="",TOTAL!Q71=0),"",TOTAL!Q71/TOTAL!$C$6*'Vîrsta 5-7 ani'!$C$6)</f>
        <v/>
      </c>
      <c r="R71" s="245" t="str">
        <f>IF(OR(TOTAL!R71="",TOTAL!R71=0),"",TOTAL!R71/TOTAL!$C$6*'Vîrsta 5-7 ani'!$C$6)</f>
        <v/>
      </c>
      <c r="S71" s="245" t="str">
        <f>IF(OR(TOTAL!S71="",TOTAL!S71=0),"",TOTAL!S71/TOTAL!$C$6*'Vîrsta 5-7 ani'!$C$6)</f>
        <v/>
      </c>
      <c r="T71" s="245">
        <f>IF(OR(TOTAL!T71="",TOTAL!T71=0),"",TOTAL!T71/TOTAL!$C$6*'Vîrsta 5-7 ani'!$C$6)</f>
        <v>0.38823529411764707</v>
      </c>
      <c r="U71" s="245">
        <f>IF(OR(TOTAL!U71="",TOTAL!U71=0),"",TOTAL!U71/TOTAL!$C$6*'Vîrsta 5-7 ani'!$C$6)</f>
        <v>0.37647058823529411</v>
      </c>
      <c r="V71" s="245" t="str">
        <f>IF(OR(TOTAL!V71="",TOTAL!V71=0),"",TOTAL!V71/TOTAL!$C$6*'Vîrsta 5-7 ani'!$C$6)</f>
        <v/>
      </c>
      <c r="W71" s="245" t="str">
        <f>IF(OR(TOTAL!W71="",TOTAL!W71=0),"",TOTAL!W71/TOTAL!$C$6*'Vîrsta 5-7 ani'!$C$6)</f>
        <v/>
      </c>
      <c r="X71" s="245" t="str">
        <f>IF(OR(TOTAL!X71="",TOTAL!X71=0),"",TOTAL!X71/TOTAL!$C$6*'Vîrsta 5-7 ani'!$C$6)</f>
        <v/>
      </c>
      <c r="Y71" s="245" t="str">
        <f>IF(OR(TOTAL!Y71="",TOTAL!Y71=0),"",TOTAL!Y71/TOTAL!$C$6*'Vîrsta 5-7 ani'!$C$6)</f>
        <v/>
      </c>
      <c r="Z71" s="11">
        <f t="shared" si="26"/>
        <v>2.9647058823529413</v>
      </c>
      <c r="AA71" s="11">
        <f t="shared" ref="AA71:AA109" si="37">IFERROR((Z71/$Z$6*1000),"")</f>
        <v>4.9910873440285206</v>
      </c>
      <c r="AB71" s="11">
        <f t="shared" si="27"/>
        <v>4.7914438502673802</v>
      </c>
      <c r="AC71" s="7">
        <v>4</v>
      </c>
      <c r="AD71" s="97">
        <f t="shared" si="33"/>
        <v>1.2457754010695188</v>
      </c>
      <c r="AE71" s="98">
        <v>0.26</v>
      </c>
      <c r="AF71" s="97">
        <f t="shared" si="34"/>
        <v>1.2936898395721927</v>
      </c>
      <c r="AG71" s="98">
        <v>0.27</v>
      </c>
      <c r="AH71" s="97">
        <f t="shared" si="35"/>
        <v>0</v>
      </c>
      <c r="AI71" s="98">
        <v>0</v>
      </c>
      <c r="AJ71" s="97">
        <f t="shared" si="36"/>
        <v>18.590802139037436</v>
      </c>
      <c r="AK71" s="126">
        <v>3.88</v>
      </c>
      <c r="AL71" s="220"/>
      <c r="AM71" s="221"/>
      <c r="AN71" s="222"/>
      <c r="AO71" s="66"/>
    </row>
    <row r="72" spans="1:41" ht="17" x14ac:dyDescent="0.2">
      <c r="A72" s="310">
        <v>6</v>
      </c>
      <c r="B72" s="19" t="s">
        <v>6</v>
      </c>
      <c r="C72" s="69">
        <f>IF(OR(TOTAL!C72="",TOTAL!C72=0),"",IF('Vîrsta 1-2 ani'!$C$6&lt;=0,(('Vîrsta 3-4 ani'!C72/'Vîrsta 3-4 ani'!$C$6)+0.008)*'Vîrsta 5-7 ani'!$C$6,(('Vîrsta 1-2 ani'!C72/'Vîrsta 1-2 ani'!$C$6)+0.016)*'Vîrsta 5-7 ani'!$C$6))</f>
        <v>4.2517647058823531</v>
      </c>
      <c r="D72" s="69">
        <f>IF(OR(TOTAL!D72="",TOTAL!D72=0),"",IF('Vîrsta 1-2 ani'!$C$6&lt;=0,(('Vîrsta 3-4 ani'!D72/'Vîrsta 3-4 ani'!$C$6)+0.008)*'Vîrsta 5-7 ani'!$C$6,(('Vîrsta 1-2 ani'!D72/'Vîrsta 1-2 ani'!$C$6)+0.016)*'Vîrsta 5-7 ani'!$C$6))</f>
        <v>2.5623529411764703</v>
      </c>
      <c r="E72" s="69" t="str">
        <f>IF(OR(TOTAL!E72="",TOTAL!E72=0),"",IF('Vîrsta 1-2 ani'!$C$6&lt;=0,(('Vîrsta 3-4 ani'!E72/'Vîrsta 3-4 ani'!$C$6)+0.008)*'Vîrsta 5-7 ani'!$C$6,(('Vîrsta 1-2 ani'!E72/'Vîrsta 1-2 ani'!$C$6)+0.016)*'Vîrsta 5-7 ani'!$C$6))</f>
        <v/>
      </c>
      <c r="F72" s="69">
        <f>IF(OR(TOTAL!F72="",TOTAL!F72=0),"",IF('Vîrsta 1-2 ani'!$C$6&lt;=0,(('Vîrsta 3-4 ani'!F72/'Vîrsta 3-4 ani'!$C$6)+0.008)*'Vîrsta 5-7 ani'!$C$6,(('Vîrsta 1-2 ani'!F72/'Vîrsta 1-2 ani'!$C$6)+0.016)*'Vîrsta 5-7 ani'!$C$6))</f>
        <v>3.2941176470588243</v>
      </c>
      <c r="G72" s="69" t="str">
        <f>IF(OR(TOTAL!G72="",TOTAL!G72=0),"",IF('Vîrsta 1-2 ani'!$C$6&lt;=0,(('Vîrsta 3-4 ani'!G72/'Vîrsta 3-4 ani'!$C$6)+0.008)*'Vîrsta 5-7 ani'!$C$6,(('Vîrsta 1-2 ani'!G72/'Vîrsta 1-2 ani'!$C$6)+0.016)*'Vîrsta 5-7 ani'!$C$6))</f>
        <v/>
      </c>
      <c r="H72" s="69">
        <f>IF(OR(TOTAL!H72="",TOTAL!H72=0),"",IF('Vîrsta 1-2 ani'!$C$6&lt;=0,(('Vîrsta 3-4 ani'!H72/'Vîrsta 3-4 ani'!$C$6)+0.008)*'Vîrsta 5-7 ani'!$C$6,(('Vîrsta 1-2 ani'!H72/'Vîrsta 1-2 ani'!$C$6)+0.016)*'Vîrsta 5-7 ani'!$C$6))</f>
        <v>3.1294117647058823</v>
      </c>
      <c r="I72" s="69">
        <f>IF(OR(TOTAL!I72="",TOTAL!I72=0),"",IF('Vîrsta 1-2 ani'!$C$6&lt;=0,(('Vîrsta 3-4 ani'!I72/'Vîrsta 3-4 ani'!$C$6)+0.008)*'Vîrsta 5-7 ani'!$C$6,(('Vîrsta 1-2 ani'!I72/'Vîrsta 1-2 ani'!$C$6)+0.016)*'Vîrsta 5-7 ani'!$C$6))</f>
        <v>2.1505882352941175</v>
      </c>
      <c r="J72" s="69" t="str">
        <f>IF(OR(TOTAL!J72="",TOTAL!J72=0),"",IF('Vîrsta 1-2 ani'!$C$6&lt;=0,(('Vîrsta 3-4 ani'!J72/'Vîrsta 3-4 ani'!$C$6)+0.008)*'Vîrsta 5-7 ani'!$C$6,(('Vîrsta 1-2 ani'!J72/'Vîrsta 1-2 ani'!$C$6)+0.016)*'Vîrsta 5-7 ani'!$C$6))</f>
        <v/>
      </c>
      <c r="K72" s="69">
        <f>IF(OR(TOTAL!K72="",TOTAL!K72=0),"",IF('Vîrsta 1-2 ani'!$C$6&lt;=0,(('Vîrsta 3-4 ani'!K72/'Vîrsta 3-4 ani'!$C$6)+0.008)*'Vîrsta 5-7 ani'!$C$6,(('Vîrsta 1-2 ani'!K72/'Vîrsta 1-2 ani'!$C$6)+0.016)*'Vîrsta 5-7 ani'!$C$6))</f>
        <v>2.8</v>
      </c>
      <c r="L72" s="69" t="str">
        <f>IF(OR(TOTAL!L72="",TOTAL!L72=0),"",IF('Vîrsta 1-2 ani'!$C$6&lt;=0,(('Vîrsta 3-4 ani'!L72/'Vîrsta 3-4 ani'!$C$6)+0.008)*'Vîrsta 5-7 ani'!$C$6,(('Vîrsta 1-2 ani'!L72/'Vîrsta 1-2 ani'!$C$6)+0.016)*'Vîrsta 5-7 ani'!$C$6))</f>
        <v/>
      </c>
      <c r="M72" s="69">
        <f>IF(OR(TOTAL!M72="",TOTAL!M72=0),"",IF('Vîrsta 1-2 ani'!$C$6&lt;=0,(('Vîrsta 3-4 ani'!M72/'Vîrsta 3-4 ani'!$C$6)+0.008)*'Vîrsta 5-7 ani'!$C$6,(('Vîrsta 1-2 ani'!M72/'Vîrsta 1-2 ani'!$C$6)+0.016)*'Vîrsta 5-7 ani'!$C$6))</f>
        <v>2.894117647058823</v>
      </c>
      <c r="N72" s="69">
        <f>IF(OR(TOTAL!N72="",TOTAL!N72=0),"",IF('Vîrsta 1-2 ani'!$C$6&lt;=0,(('Vîrsta 3-4 ani'!N72/'Vîrsta 3-4 ani'!$C$6)+0.008)*'Vîrsta 5-7 ani'!$C$6,(('Vîrsta 1-2 ani'!N72/'Vîrsta 1-2 ani'!$C$6)+0.016)*'Vîrsta 5-7 ani'!$C$6))</f>
        <v>2.5623529411764703</v>
      </c>
      <c r="O72" s="69" t="str">
        <f>IF(OR(TOTAL!O72="",TOTAL!O72=0),"",IF('Vîrsta 1-2 ani'!$C$6&lt;=0,(('Vîrsta 3-4 ani'!O72/'Vîrsta 3-4 ani'!$C$6)+0.008)*'Vîrsta 5-7 ani'!$C$6,(('Vîrsta 1-2 ani'!O72/'Vîrsta 1-2 ani'!$C$6)+0.016)*'Vîrsta 5-7 ani'!$C$6))</f>
        <v/>
      </c>
      <c r="P72" s="69">
        <f>IF(OR(TOTAL!P72="",TOTAL!P72=0),"",IF('Vîrsta 1-2 ani'!$C$6&lt;=0,(('Vîrsta 3-4 ani'!P72/'Vîrsta 3-4 ani'!$C$6)+0.008)*'Vîrsta 5-7 ani'!$C$6,(('Vîrsta 1-2 ani'!P72/'Vîrsta 1-2 ani'!$C$6)+0.016)*'Vîrsta 5-7 ani'!$C$6))</f>
        <v>3.2352941176470584</v>
      </c>
      <c r="Q72" s="69" t="str">
        <f>IF(OR(TOTAL!Q72="",TOTAL!Q72=0),"",IF('Vîrsta 1-2 ani'!$C$6&lt;=0,(('Vîrsta 3-4 ani'!Q72/'Vîrsta 3-4 ani'!$C$6)+0.008)*'Vîrsta 5-7 ani'!$C$6,(('Vîrsta 1-2 ani'!Q72/'Vîrsta 1-2 ani'!$C$6)+0.016)*'Vîrsta 5-7 ani'!$C$6))</f>
        <v/>
      </c>
      <c r="R72" s="69">
        <f>IF(OR(TOTAL!R72="",TOTAL!R72=0),"",IF('Vîrsta 1-2 ani'!$C$6&lt;=0,(('Vîrsta 3-4 ani'!R72/'Vîrsta 3-4 ani'!$C$6)+0.008)*'Vîrsta 5-7 ani'!$C$6,(('Vîrsta 1-2 ani'!R72/'Vîrsta 1-2 ani'!$C$6)+0.016)*'Vîrsta 5-7 ani'!$C$6))</f>
        <v>2.7752941176470589</v>
      </c>
      <c r="S72" s="69">
        <f>IF(OR(TOTAL!S72="",TOTAL!S72=0),"",IF('Vîrsta 1-2 ani'!$C$6&lt;=0,(('Vîrsta 3-4 ani'!S72/'Vîrsta 3-4 ani'!$C$6)+0.008)*'Vîrsta 5-7 ani'!$C$6,(('Vîrsta 1-2 ani'!S72/'Vîrsta 1-2 ani'!$C$6)+0.016)*'Vîrsta 5-7 ani'!$C$6))</f>
        <v>2.5035294117647058</v>
      </c>
      <c r="T72" s="69" t="str">
        <f>IF(OR(TOTAL!T72="",TOTAL!T72=0),"",IF('Vîrsta 1-2 ani'!$C$6&lt;=0,(('Vîrsta 3-4 ani'!T72/'Vîrsta 3-4 ani'!$C$6)+0.008)*'Vîrsta 5-7 ani'!$C$6,(('Vîrsta 1-2 ani'!T72/'Vîrsta 1-2 ani'!$C$6)+0.016)*'Vîrsta 5-7 ani'!$C$6))</f>
        <v/>
      </c>
      <c r="U72" s="69">
        <f>IF(OR(TOTAL!U72="",TOTAL!U72=0),"",IF('Vîrsta 1-2 ani'!$C$6&lt;=0,(('Vîrsta 3-4 ani'!U72/'Vîrsta 3-4 ani'!$C$6)+0.008)*'Vîrsta 5-7 ani'!$C$6,(('Vîrsta 1-2 ani'!U72/'Vîrsta 1-2 ani'!$C$6)+0.016)*'Vîrsta 5-7 ani'!$C$6))</f>
        <v>3.1758823529411768</v>
      </c>
      <c r="V72" s="69" t="str">
        <f>IF(OR(TOTAL!V72="",TOTAL!V72=0),"",IF('Vîrsta 1-2 ani'!$C$6&lt;=0,(('Vîrsta 3-4 ani'!V72/'Vîrsta 3-4 ani'!$C$6)+0.008)*'Vîrsta 5-7 ani'!$C$6,(('Vîrsta 1-2 ani'!V72/'Vîrsta 1-2 ani'!$C$6)+0.016)*'Vîrsta 5-7 ani'!$C$6))</f>
        <v/>
      </c>
      <c r="W72" s="69">
        <f>IF(OR(TOTAL!W72="",TOTAL!W72=0),"",IF('Vîrsta 1-2 ani'!$C$6&lt;=0,(('Vîrsta 3-4 ani'!W72/'Vîrsta 3-4 ani'!$C$6)+0.008)*'Vîrsta 5-7 ani'!$C$6,(('Vîrsta 1-2 ani'!W72/'Vîrsta 1-2 ani'!$C$6)+0.016)*'Vîrsta 5-7 ani'!$C$6))</f>
        <v>2.8811764705882354</v>
      </c>
      <c r="X72" s="69">
        <f>IF(OR(TOTAL!X72="",TOTAL!X72=0),"",IF('Vîrsta 1-2 ani'!$C$6&lt;=0,(('Vîrsta 3-4 ani'!X72/'Vîrsta 3-4 ani'!$C$6)+0.008)*'Vîrsta 5-7 ani'!$C$6,(('Vîrsta 1-2 ani'!X72/'Vîrsta 1-2 ani'!$C$6)+0.016)*'Vîrsta 5-7 ani'!$C$6))</f>
        <v>2.5623529411764703</v>
      </c>
      <c r="Y72" s="69" t="str">
        <f>IF(OR(TOTAL!Y72="",TOTAL!Y72=0),"",IF('Vîrsta 1-2 ani'!$C$6&lt;=0,(('Vîrsta 3-4 ani'!Y72/'Vîrsta 3-4 ani'!$C$6)+0.008)*'Vîrsta 5-7 ani'!$C$6,(('Vîrsta 1-2 ani'!Y72/'Vîrsta 1-2 ani'!$C$6)+0.016)*'Vîrsta 5-7 ani'!$C$6))</f>
        <v/>
      </c>
      <c r="Z72" s="10">
        <f t="shared" si="26"/>
        <v>40.77823529411765</v>
      </c>
      <c r="AA72" s="10">
        <f t="shared" si="37"/>
        <v>68.650227767874824</v>
      </c>
      <c r="AB72" s="10">
        <f t="shared" ref="AB72:AB109" si="38">IFERROR(IF($AA72=0,"",$AA72-AC72*AA72/100),"")</f>
        <v>46.682154882154876</v>
      </c>
      <c r="AC72" s="4">
        <v>32</v>
      </c>
      <c r="AD72" s="90">
        <f>IFERROR(IF($AB72=0,"",$AB72*AE72),"")</f>
        <v>8.9162915824915814</v>
      </c>
      <c r="AE72" s="91">
        <v>0.191</v>
      </c>
      <c r="AF72" s="90">
        <f>IFERROR(IF($AB72=0,"",$AB72*AG72),"")</f>
        <v>2.9876579124579123</v>
      </c>
      <c r="AG72" s="91">
        <v>6.4000000000000001E-2</v>
      </c>
      <c r="AH72" s="90">
        <f>IFERROR(IF($AB72=0,"",$AB72*AI72),"")</f>
        <v>1.4471468013468012</v>
      </c>
      <c r="AI72" s="91">
        <v>3.1E-2</v>
      </c>
      <c r="AJ72" s="90">
        <f>IFERROR(IF($AB72=0,"",$AB72*AK72),"")</f>
        <v>65.308334680134678</v>
      </c>
      <c r="AK72" s="91">
        <v>1.399</v>
      </c>
      <c r="AL72" s="215">
        <v>52</v>
      </c>
      <c r="AM72" s="216">
        <f t="shared" ref="AM72" si="39">IFERROR((AB72-AL72),"")</f>
        <v>-5.317845117845124</v>
      </c>
      <c r="AN72" s="216">
        <f t="shared" ref="AN72" si="40">IFERROR((AB72*100/AL72),"")</f>
        <v>89.773374773374755</v>
      </c>
      <c r="AO72" s="18"/>
    </row>
    <row r="73" spans="1:41" s="31" customFormat="1" ht="17" x14ac:dyDescent="0.2">
      <c r="A73" s="311"/>
      <c r="B73" s="57" t="s">
        <v>94</v>
      </c>
      <c r="C73" s="245" t="str">
        <f>IF(OR(TOTAL!C73="",TOTAL!C73=0),"",TOTAL!C73/TOTAL!$C$6*'Vîrsta 5-7 ani'!$C$6)</f>
        <v/>
      </c>
      <c r="D73" s="245" t="str">
        <f>IF(OR(TOTAL!D73="",TOTAL!D73=0),"",TOTAL!D73/TOTAL!$C$6*'Vîrsta 5-7 ani'!$C$6)</f>
        <v/>
      </c>
      <c r="E73" s="245" t="str">
        <f>IF(OR(TOTAL!E73="",TOTAL!E73=0),"",TOTAL!E73/TOTAL!$C$6*'Vîrsta 5-7 ani'!$C$6)</f>
        <v/>
      </c>
      <c r="F73" s="245" t="str">
        <f>IF(OR(TOTAL!F73="",TOTAL!F73=0),"",TOTAL!F73/TOTAL!$C$6*'Vîrsta 5-7 ani'!$C$6)</f>
        <v/>
      </c>
      <c r="G73" s="245" t="str">
        <f>IF(OR(TOTAL!G73="",TOTAL!G73=0),"",TOTAL!G73/TOTAL!$C$6*'Vîrsta 5-7 ani'!$C$6)</f>
        <v/>
      </c>
      <c r="H73" s="245" t="str">
        <f>IF(OR(TOTAL!H73="",TOTAL!H73=0),"",TOTAL!H73/TOTAL!$C$6*'Vîrsta 5-7 ani'!$C$6)</f>
        <v/>
      </c>
      <c r="I73" s="245" t="str">
        <f>IF(OR(TOTAL!I73="",TOTAL!I73=0),"",TOTAL!I73/TOTAL!$C$6*'Vîrsta 5-7 ani'!$C$6)</f>
        <v/>
      </c>
      <c r="J73" s="245" t="str">
        <f>IF(OR(TOTAL!J73="",TOTAL!J73=0),"",TOTAL!J73/TOTAL!$C$6*'Vîrsta 5-7 ani'!$C$6)</f>
        <v/>
      </c>
      <c r="K73" s="245" t="str">
        <f>IF(OR(TOTAL!K73="",TOTAL!K73=0),"",TOTAL!K73/TOTAL!$C$6*'Vîrsta 5-7 ani'!$C$6)</f>
        <v/>
      </c>
      <c r="L73" s="245" t="str">
        <f>IF(OR(TOTAL!L73="",TOTAL!L73=0),"",TOTAL!L73/TOTAL!$C$6*'Vîrsta 5-7 ani'!$C$6)</f>
        <v/>
      </c>
      <c r="M73" s="245" t="str">
        <f>IF(OR(TOTAL!M73="",TOTAL!M73=0),"",TOTAL!M73/TOTAL!$C$6*'Vîrsta 5-7 ani'!$C$6)</f>
        <v/>
      </c>
      <c r="N73" s="245" t="str">
        <f>IF(OR(TOTAL!N73="",TOTAL!N73=0),"",TOTAL!N73/TOTAL!$C$6*'Vîrsta 5-7 ani'!$C$6)</f>
        <v/>
      </c>
      <c r="O73" s="245" t="str">
        <f>IF(OR(TOTAL!O73="",TOTAL!O73=0),"",TOTAL!O73/TOTAL!$C$6*'Vîrsta 5-7 ani'!$C$6)</f>
        <v/>
      </c>
      <c r="P73" s="245" t="str">
        <f>IF(OR(TOTAL!P73="",TOTAL!P73=0),"",TOTAL!P73/TOTAL!$C$6*'Vîrsta 5-7 ani'!$C$6)</f>
        <v/>
      </c>
      <c r="Q73" s="245" t="str">
        <f>IF(OR(TOTAL!Q73="",TOTAL!Q73=0),"",TOTAL!Q73/TOTAL!$C$6*'Vîrsta 5-7 ani'!$C$6)</f>
        <v/>
      </c>
      <c r="R73" s="245" t="str">
        <f>IF(OR(TOTAL!R73="",TOTAL!R73=0),"",TOTAL!R73/TOTAL!$C$6*'Vîrsta 5-7 ani'!$C$6)</f>
        <v/>
      </c>
      <c r="S73" s="245" t="str">
        <f>IF(OR(TOTAL!S73="",TOTAL!S73=0),"",TOTAL!S73/TOTAL!$C$6*'Vîrsta 5-7 ani'!$C$6)</f>
        <v/>
      </c>
      <c r="T73" s="245" t="str">
        <f>IF(OR(TOTAL!T73="",TOTAL!T73=0),"",TOTAL!T73/TOTAL!$C$6*'Vîrsta 5-7 ani'!$C$6)</f>
        <v/>
      </c>
      <c r="U73" s="245" t="str">
        <f>IF(OR(TOTAL!U73="",TOTAL!U73=0),"",TOTAL!U73/TOTAL!$C$6*'Vîrsta 5-7 ani'!$C$6)</f>
        <v/>
      </c>
      <c r="V73" s="245" t="str">
        <f>IF(OR(TOTAL!V73="",TOTAL!V73=0),"",TOTAL!V73/TOTAL!$C$6*'Vîrsta 5-7 ani'!$C$6)</f>
        <v/>
      </c>
      <c r="W73" s="245" t="str">
        <f>IF(OR(TOTAL!W73="",TOTAL!W73=0),"",TOTAL!W73/TOTAL!$C$6*'Vîrsta 5-7 ani'!$C$6)</f>
        <v/>
      </c>
      <c r="X73" s="245" t="str">
        <f>IF(OR(TOTAL!X73="",TOTAL!X73=0),"",TOTAL!X73/TOTAL!$C$6*'Vîrsta 5-7 ani'!$C$6)</f>
        <v/>
      </c>
      <c r="Y73" s="245" t="str">
        <f>IF(OR(TOTAL!Y73="",TOTAL!Y73=0),"",TOTAL!Y73/TOTAL!$C$6*'Vîrsta 5-7 ani'!$C$6)</f>
        <v/>
      </c>
      <c r="Z73" s="11">
        <f t="shared" ref="Z73:Z85" si="41">SUM(C73:Y73)</f>
        <v>0</v>
      </c>
      <c r="AA73" s="11">
        <f t="shared" si="37"/>
        <v>0</v>
      </c>
      <c r="AB73" s="11" t="str">
        <f t="shared" si="38"/>
        <v/>
      </c>
      <c r="AC73" s="7">
        <v>51</v>
      </c>
      <c r="AD73" s="97" t="str">
        <f>IFERROR(IF($AB73=0,"",$AB73*AE73),"")</f>
        <v/>
      </c>
      <c r="AE73" s="100">
        <v>0.20799999999999999</v>
      </c>
      <c r="AF73" s="101" t="str">
        <f>IFERROR(IF($AB73=0,"",$AB73*AG73),"")</f>
        <v/>
      </c>
      <c r="AG73" s="100">
        <v>8.7999999999999995E-2</v>
      </c>
      <c r="AH73" s="101" t="str">
        <f>IFERROR(IF($AB73=0,"",$AB73*AI73),"")</f>
        <v/>
      </c>
      <c r="AI73" s="100">
        <v>0.06</v>
      </c>
      <c r="AJ73" s="97" t="str">
        <f>IFERROR(IF($AB73=0,"",$AB73*AK73),"")</f>
        <v/>
      </c>
      <c r="AK73" s="126">
        <v>1.19</v>
      </c>
      <c r="AL73" s="198"/>
      <c r="AM73" s="169"/>
      <c r="AN73" s="170"/>
      <c r="AO73" s="66"/>
    </row>
    <row r="74" spans="1:41" s="31" customFormat="1" ht="17" x14ac:dyDescent="0.2">
      <c r="A74" s="311"/>
      <c r="B74" s="60" t="s">
        <v>95</v>
      </c>
      <c r="C74" s="250" t="str">
        <f>IF(OR(TOTAL!C74="",TOTAL!C74=0),"",TOTAL!C74/TOTAL!$C$6*'Vîrsta 5-7 ani'!$C$6)</f>
        <v/>
      </c>
      <c r="D74" s="250" t="str">
        <f>IF(OR(TOTAL!D74="",TOTAL!D74=0),"",TOTAL!D74/TOTAL!$C$6*'Vîrsta 5-7 ani'!$C$6)</f>
        <v/>
      </c>
      <c r="E74" s="250" t="str">
        <f>IF(OR(TOTAL!E74="",TOTAL!E74=0),"",TOTAL!E74/TOTAL!$C$6*'Vîrsta 5-7 ani'!$C$6)</f>
        <v/>
      </c>
      <c r="F74" s="250">
        <f>IF(OR(TOTAL!F74="",TOTAL!F74=0),"",TOTAL!F74/TOTAL!$C$6*'Vîrsta 5-7 ani'!$C$6)</f>
        <v>3.1435294117647059</v>
      </c>
      <c r="G74" s="250" t="str">
        <f>IF(OR(TOTAL!G74="",TOTAL!G74=0),"",TOTAL!G74/TOTAL!$C$6*'Vîrsta 5-7 ani'!$C$6)</f>
        <v/>
      </c>
      <c r="H74" s="250" t="str">
        <f>IF(OR(TOTAL!H74="",TOTAL!H74=0),"",TOTAL!H74/TOTAL!$C$6*'Vîrsta 5-7 ani'!$C$6)</f>
        <v/>
      </c>
      <c r="I74" s="250" t="str">
        <f>IF(OR(TOTAL!I74="",TOTAL!I74=0),"",TOTAL!I74/TOTAL!$C$6*'Vîrsta 5-7 ani'!$C$6)</f>
        <v/>
      </c>
      <c r="J74" s="250" t="str">
        <f>IF(OR(TOTAL!J74="",TOTAL!J74=0),"",TOTAL!J74/TOTAL!$C$6*'Vîrsta 5-7 ani'!$C$6)</f>
        <v/>
      </c>
      <c r="K74" s="250" t="str">
        <f>IF(OR(TOTAL!K74="",TOTAL!K74=0),"",TOTAL!K74/TOTAL!$C$6*'Vîrsta 5-7 ani'!$C$6)</f>
        <v/>
      </c>
      <c r="L74" s="250" t="str">
        <f>IF(OR(TOTAL!L74="",TOTAL!L74=0),"",TOTAL!L74/TOTAL!$C$6*'Vîrsta 5-7 ani'!$C$6)</f>
        <v/>
      </c>
      <c r="M74" s="250" t="str">
        <f>IF(OR(TOTAL!M74="",TOTAL!M74=0),"",TOTAL!M74/TOTAL!$C$6*'Vîrsta 5-7 ani'!$C$6)</f>
        <v/>
      </c>
      <c r="N74" s="250" t="str">
        <f>IF(OR(TOTAL!N74="",TOTAL!N74=0),"",TOTAL!N74/TOTAL!$C$6*'Vîrsta 5-7 ani'!$C$6)</f>
        <v/>
      </c>
      <c r="O74" s="250" t="str">
        <f>IF(OR(TOTAL!O74="",TOTAL!O74=0),"",TOTAL!O74/TOTAL!$C$6*'Vîrsta 5-7 ani'!$C$6)</f>
        <v/>
      </c>
      <c r="P74" s="250" t="str">
        <f>IF(OR(TOTAL!P74="",TOTAL!P74=0),"",TOTAL!P74/TOTAL!$C$6*'Vîrsta 5-7 ani'!$C$6)</f>
        <v/>
      </c>
      <c r="Q74" s="250" t="str">
        <f>IF(OR(TOTAL!Q74="",TOTAL!Q74=0),"",TOTAL!Q74/TOTAL!$C$6*'Vîrsta 5-7 ani'!$C$6)</f>
        <v/>
      </c>
      <c r="R74" s="250" t="str">
        <f>IF(OR(TOTAL!R74="",TOTAL!R74=0),"",TOTAL!R74/TOTAL!$C$6*'Vîrsta 5-7 ani'!$C$6)</f>
        <v/>
      </c>
      <c r="S74" s="250" t="str">
        <f>IF(OR(TOTAL!S74="",TOTAL!S74=0),"",TOTAL!S74/TOTAL!$C$6*'Vîrsta 5-7 ani'!$C$6)</f>
        <v/>
      </c>
      <c r="T74" s="250" t="str">
        <f>IF(OR(TOTAL!T74="",TOTAL!T74=0),"",TOTAL!T74/TOTAL!$C$6*'Vîrsta 5-7 ani'!$C$6)</f>
        <v/>
      </c>
      <c r="U74" s="250">
        <f>IF(OR(TOTAL!U74="",TOTAL!U74=0),"",TOTAL!U74/TOTAL!$C$6*'Vîrsta 5-7 ani'!$C$6)</f>
        <v>3.0252941176470589</v>
      </c>
      <c r="V74" s="250" t="str">
        <f>IF(OR(TOTAL!V74="",TOTAL!V74=0),"",TOTAL!V74/TOTAL!$C$6*'Vîrsta 5-7 ani'!$C$6)</f>
        <v/>
      </c>
      <c r="W74" s="250" t="str">
        <f>IF(OR(TOTAL!W74="",TOTAL!W74=0),"",TOTAL!W74/TOTAL!$C$6*'Vîrsta 5-7 ani'!$C$6)</f>
        <v/>
      </c>
      <c r="X74" s="250" t="str">
        <f>IF(OR(TOTAL!X74="",TOTAL!X74=0),"",TOTAL!X74/TOTAL!$C$6*'Vîrsta 5-7 ani'!$C$6)</f>
        <v/>
      </c>
      <c r="Y74" s="250" t="str">
        <f>IF(OR(TOTAL!Y74="",TOTAL!Y74=0),"",TOTAL!Y74/TOTAL!$C$6*'Vîrsta 5-7 ani'!$C$6)</f>
        <v/>
      </c>
      <c r="Z74" s="11">
        <f t="shared" si="41"/>
        <v>6.1688235294117648</v>
      </c>
      <c r="AA74" s="11">
        <f t="shared" si="37"/>
        <v>10.385224796989503</v>
      </c>
      <c r="AB74" s="11">
        <f t="shared" si="38"/>
        <v>7.2696573578926511</v>
      </c>
      <c r="AC74" s="7">
        <v>30</v>
      </c>
      <c r="AD74" s="97">
        <f t="shared" ref="AD74:AD83" si="42">IFERROR(IF($AB74=0,"",$AB74*AE74),"")</f>
        <v>1.8174143394731628</v>
      </c>
      <c r="AE74" s="100">
        <v>0.25</v>
      </c>
      <c r="AF74" s="101">
        <f t="shared" ref="AF74:AF85" si="43">IFERROR(IF($AB74=0,"",$AB74*AG74),"")</f>
        <v>0.14539314715785304</v>
      </c>
      <c r="AG74" s="100">
        <v>0.02</v>
      </c>
      <c r="AH74" s="101">
        <f t="shared" ref="AH74:AH85" si="44">IFERROR(IF($AB74=0,"",$AB74*AI74),"")</f>
        <v>7.2696573578926518E-2</v>
      </c>
      <c r="AI74" s="100">
        <v>0.01</v>
      </c>
      <c r="AJ74" s="97">
        <f t="shared" ref="AJ74:AJ85" si="45">IFERROR(IF($AB74=0,"",$AB74*AK74),"")</f>
        <v>8.2874093879976218</v>
      </c>
      <c r="AK74" s="126">
        <v>1.1399999999999999</v>
      </c>
      <c r="AL74" s="171"/>
      <c r="AM74" s="29"/>
      <c r="AN74" s="132"/>
      <c r="AO74" s="66"/>
    </row>
    <row r="75" spans="1:41" s="173" customFormat="1" ht="17" x14ac:dyDescent="0.2">
      <c r="A75" s="311"/>
      <c r="B75" s="58" t="s">
        <v>66</v>
      </c>
      <c r="C75" s="251" t="str">
        <f>IF(OR(TOTAL!C75="",TOTAL!C75=0),"",TOTAL!C75/TOTAL!$C$6*'Vîrsta 5-7 ani'!$C$6)</f>
        <v/>
      </c>
      <c r="D75" s="251" t="str">
        <f>IF(OR(TOTAL!D75="",TOTAL!D75=0),"",TOTAL!D75/TOTAL!$C$6*'Vîrsta 5-7 ani'!$C$6)</f>
        <v/>
      </c>
      <c r="E75" s="251" t="str">
        <f>IF(OR(TOTAL!E75="",TOTAL!E75=0),"",TOTAL!E75/TOTAL!$C$6*'Vîrsta 5-7 ani'!$C$6)</f>
        <v/>
      </c>
      <c r="F75" s="251" t="str">
        <f>IF(OR(TOTAL!F75="",TOTAL!F75=0),"",TOTAL!F75/TOTAL!$C$6*'Vîrsta 5-7 ani'!$C$6)</f>
        <v/>
      </c>
      <c r="G75" s="251" t="str">
        <f>IF(OR(TOTAL!G75="",TOTAL!G75=0),"",TOTAL!G75/TOTAL!$C$6*'Vîrsta 5-7 ani'!$C$6)</f>
        <v/>
      </c>
      <c r="H75" s="251" t="str">
        <f>IF(OR(TOTAL!H75="",TOTAL!H75=0),"",TOTAL!H75/TOTAL!$C$6*'Vîrsta 5-7 ani'!$C$6)</f>
        <v/>
      </c>
      <c r="I75" s="251">
        <f>IF(OR(TOTAL!I75="",TOTAL!I75=0),"",TOTAL!I75/TOTAL!$C$6*'Vîrsta 5-7 ani'!$C$6)</f>
        <v>2</v>
      </c>
      <c r="J75" s="251" t="str">
        <f>IF(OR(TOTAL!J75="",TOTAL!J75=0),"",TOTAL!J75/TOTAL!$C$6*'Vîrsta 5-7 ani'!$C$6)</f>
        <v/>
      </c>
      <c r="K75" s="251" t="str">
        <f>IF(OR(TOTAL!K75="",TOTAL!K75=0),"",TOTAL!K75/TOTAL!$C$6*'Vîrsta 5-7 ani'!$C$6)</f>
        <v/>
      </c>
      <c r="L75" s="251" t="str">
        <f>IF(OR(TOTAL!L75="",TOTAL!L75=0),"",TOTAL!L75/TOTAL!$C$6*'Vîrsta 5-7 ani'!$C$6)</f>
        <v/>
      </c>
      <c r="M75" s="251" t="str">
        <f>IF(OR(TOTAL!M75="",TOTAL!M75=0),"",TOTAL!M75/TOTAL!$C$6*'Vîrsta 5-7 ani'!$C$6)</f>
        <v/>
      </c>
      <c r="N75" s="251">
        <f>IF(OR(TOTAL!N75="",TOTAL!N75=0),"",TOTAL!N75/TOTAL!$C$6*'Vîrsta 5-7 ani'!$C$6)</f>
        <v>2.4117647058823528</v>
      </c>
      <c r="O75" s="251" t="str">
        <f>IF(OR(TOTAL!O75="",TOTAL!O75=0),"",TOTAL!O75/TOTAL!$C$6*'Vîrsta 5-7 ani'!$C$6)</f>
        <v/>
      </c>
      <c r="P75" s="251" t="str">
        <f>IF(OR(TOTAL!P75="",TOTAL!P75=0),"",TOTAL!P75/TOTAL!$C$6*'Vîrsta 5-7 ani'!$C$6)</f>
        <v/>
      </c>
      <c r="Q75" s="251" t="str">
        <f>IF(OR(TOTAL!Q75="",TOTAL!Q75=0),"",TOTAL!Q75/TOTAL!$C$6*'Vîrsta 5-7 ani'!$C$6)</f>
        <v/>
      </c>
      <c r="R75" s="251" t="str">
        <f>IF(OR(TOTAL!R75="",TOTAL!R75=0),"",TOTAL!R75/TOTAL!$C$6*'Vîrsta 5-7 ani'!$C$6)</f>
        <v/>
      </c>
      <c r="S75" s="251" t="str">
        <f>IF(OR(TOTAL!S75="",TOTAL!S75=0),"",TOTAL!S75/TOTAL!$C$6*'Vîrsta 5-7 ani'!$C$6)</f>
        <v/>
      </c>
      <c r="T75" s="251" t="str">
        <f>IF(OR(TOTAL!T75="",TOTAL!T75=0),"",TOTAL!T75/TOTAL!$C$6*'Vîrsta 5-7 ani'!$C$6)</f>
        <v/>
      </c>
      <c r="U75" s="251" t="str">
        <f>IF(OR(TOTAL!U75="",TOTAL!U75=0),"",TOTAL!U75/TOTAL!$C$6*'Vîrsta 5-7 ani'!$C$6)</f>
        <v/>
      </c>
      <c r="V75" s="251" t="str">
        <f>IF(OR(TOTAL!V75="",TOTAL!V75=0),"",TOTAL!V75/TOTAL!$C$6*'Vîrsta 5-7 ani'!$C$6)</f>
        <v/>
      </c>
      <c r="W75" s="251" t="str">
        <f>IF(OR(TOTAL!W75="",TOTAL!W75=0),"",TOTAL!W75/TOTAL!$C$6*'Vîrsta 5-7 ani'!$C$6)</f>
        <v/>
      </c>
      <c r="X75" s="251">
        <f>IF(OR(TOTAL!X75="",TOTAL!X75=0),"",TOTAL!X75/TOTAL!$C$6*'Vîrsta 5-7 ani'!$C$6)</f>
        <v>2.4117647058823528</v>
      </c>
      <c r="Y75" s="251" t="str">
        <f>IF(OR(TOTAL!Y75="",TOTAL!Y75=0),"",TOTAL!Y75/TOTAL!$C$6*'Vîrsta 5-7 ani'!$C$6)</f>
        <v/>
      </c>
      <c r="Z75" s="24">
        <f t="shared" si="41"/>
        <v>6.8235294117647065</v>
      </c>
      <c r="AA75" s="24">
        <f t="shared" si="37"/>
        <v>11.487423252129135</v>
      </c>
      <c r="AB75" s="24">
        <f t="shared" si="38"/>
        <v>8.0411962764903944</v>
      </c>
      <c r="AC75" s="8">
        <v>30</v>
      </c>
      <c r="AD75" s="101">
        <f t="shared" si="42"/>
        <v>2.0102990691225986</v>
      </c>
      <c r="AE75" s="100">
        <v>0.25</v>
      </c>
      <c r="AF75" s="101">
        <f t="shared" si="43"/>
        <v>3.2164785105961581E-2</v>
      </c>
      <c r="AG75" s="100">
        <v>4.0000000000000001E-3</v>
      </c>
      <c r="AH75" s="101">
        <f t="shared" si="44"/>
        <v>0</v>
      </c>
      <c r="AI75" s="100"/>
      <c r="AJ75" s="101">
        <f t="shared" si="45"/>
        <v>13.67003367003367</v>
      </c>
      <c r="AK75" s="125">
        <v>1.7</v>
      </c>
      <c r="AL75" s="171"/>
      <c r="AM75" s="28"/>
      <c r="AN75" s="131"/>
      <c r="AO75" s="172"/>
    </row>
    <row r="76" spans="1:41" s="173" customFormat="1" ht="17" x14ac:dyDescent="0.2">
      <c r="A76" s="311"/>
      <c r="B76" s="58" t="s">
        <v>118</v>
      </c>
      <c r="C76" s="251" t="str">
        <f>IF(OR(TOTAL!C76="",TOTAL!C76=0),"",TOTAL!C76/TOTAL!$C$6*'Vîrsta 5-7 ani'!$C$6)</f>
        <v/>
      </c>
      <c r="D76" s="251" t="str">
        <f>IF(OR(TOTAL!D76="",TOTAL!D76=0),"",TOTAL!D76/TOTAL!$C$6*'Vîrsta 5-7 ani'!$C$6)</f>
        <v/>
      </c>
      <c r="E76" s="251" t="str">
        <f>IF(OR(TOTAL!E76="",TOTAL!E76=0),"",TOTAL!E76/TOTAL!$C$6*'Vîrsta 5-7 ani'!$C$6)</f>
        <v/>
      </c>
      <c r="F76" s="251" t="str">
        <f>IF(OR(TOTAL!F76="",TOTAL!F76=0),"",TOTAL!F76/TOTAL!$C$6*'Vîrsta 5-7 ani'!$C$6)</f>
        <v/>
      </c>
      <c r="G76" s="251" t="str">
        <f>IF(OR(TOTAL!G76="",TOTAL!G76=0),"",TOTAL!G76/TOTAL!$C$6*'Vîrsta 5-7 ani'!$C$6)</f>
        <v/>
      </c>
      <c r="H76" s="251" t="str">
        <f>IF(OR(TOTAL!H76="",TOTAL!H76=0),"",TOTAL!H76/TOTAL!$C$6*'Vîrsta 5-7 ani'!$C$6)</f>
        <v/>
      </c>
      <c r="I76" s="251" t="str">
        <f>IF(OR(TOTAL!I76="",TOTAL!I76=0),"",TOTAL!I76/TOTAL!$C$6*'Vîrsta 5-7 ani'!$C$6)</f>
        <v/>
      </c>
      <c r="J76" s="251" t="str">
        <f>IF(OR(TOTAL!J76="",TOTAL!J76=0),"",TOTAL!J76/TOTAL!$C$6*'Vîrsta 5-7 ani'!$C$6)</f>
        <v/>
      </c>
      <c r="K76" s="251">
        <f>IF(OR(TOTAL!K76="",TOTAL!K76=0),"",TOTAL!K76/TOTAL!$C$6*'Vîrsta 5-7 ani'!$C$6)</f>
        <v>2.6494117647058824</v>
      </c>
      <c r="L76" s="251" t="str">
        <f>IF(OR(TOTAL!L76="",TOTAL!L76=0),"",TOTAL!L76/TOTAL!$C$6*'Vîrsta 5-7 ani'!$C$6)</f>
        <v/>
      </c>
      <c r="M76" s="251" t="str">
        <f>IF(OR(TOTAL!M76="",TOTAL!M76=0),"",TOTAL!M76/TOTAL!$C$6*'Vîrsta 5-7 ani'!$C$6)</f>
        <v/>
      </c>
      <c r="N76" s="251" t="str">
        <f>IF(OR(TOTAL!N76="",TOTAL!N76=0),"",TOTAL!N76/TOTAL!$C$6*'Vîrsta 5-7 ani'!$C$6)</f>
        <v/>
      </c>
      <c r="O76" s="251" t="str">
        <f>IF(OR(TOTAL!O76="",TOTAL!O76=0),"",TOTAL!O76/TOTAL!$C$6*'Vîrsta 5-7 ani'!$C$6)</f>
        <v/>
      </c>
      <c r="P76" s="251">
        <f>IF(OR(TOTAL!P76="",TOTAL!P76=0),"",TOTAL!P76/TOTAL!$C$6*'Vîrsta 5-7 ani'!$C$6)</f>
        <v>3.084705882352941</v>
      </c>
      <c r="Q76" s="251" t="str">
        <f>IF(OR(TOTAL!Q76="",TOTAL!Q76=0),"",TOTAL!Q76/TOTAL!$C$6*'Vîrsta 5-7 ani'!$C$6)</f>
        <v/>
      </c>
      <c r="R76" s="251" t="str">
        <f>IF(OR(TOTAL!R76="",TOTAL!R76=0),"",TOTAL!R76/TOTAL!$C$6*'Vîrsta 5-7 ani'!$C$6)</f>
        <v/>
      </c>
      <c r="S76" s="251" t="str">
        <f>IF(OR(TOTAL!S76="",TOTAL!S76=0),"",TOTAL!S76/TOTAL!$C$6*'Vîrsta 5-7 ani'!$C$6)</f>
        <v/>
      </c>
      <c r="T76" s="251" t="str">
        <f>IF(OR(TOTAL!T76="",TOTAL!T76=0),"",TOTAL!T76/TOTAL!$C$6*'Vîrsta 5-7 ani'!$C$6)</f>
        <v/>
      </c>
      <c r="U76" s="251" t="str">
        <f>IF(OR(TOTAL!U76="",TOTAL!U76=0),"",TOTAL!U76/TOTAL!$C$6*'Vîrsta 5-7 ani'!$C$6)</f>
        <v/>
      </c>
      <c r="V76" s="251" t="str">
        <f>IF(OR(TOTAL!V76="",TOTAL!V76=0),"",TOTAL!V76/TOTAL!$C$6*'Vîrsta 5-7 ani'!$C$6)</f>
        <v/>
      </c>
      <c r="W76" s="251" t="str">
        <f>IF(OR(TOTAL!W76="",TOTAL!W76=0),"",TOTAL!W76/TOTAL!$C$6*'Vîrsta 5-7 ani'!$C$6)</f>
        <v/>
      </c>
      <c r="X76" s="251" t="str">
        <f>IF(OR(TOTAL!X76="",TOTAL!X76=0),"",TOTAL!X76/TOTAL!$C$6*'Vîrsta 5-7 ani'!$C$6)</f>
        <v/>
      </c>
      <c r="Y76" s="251" t="str">
        <f>IF(OR(TOTAL!Y76="",TOTAL!Y76=0),"",TOTAL!Y76/TOTAL!$C$6*'Vîrsta 5-7 ani'!$C$6)</f>
        <v/>
      </c>
      <c r="Z76" s="24">
        <f t="shared" si="41"/>
        <v>5.7341176470588238</v>
      </c>
      <c r="AA76" s="24">
        <f t="shared" si="37"/>
        <v>9.6533967122202426</v>
      </c>
      <c r="AB76" s="24">
        <f t="shared" si="38"/>
        <v>6.7573776985541691</v>
      </c>
      <c r="AC76" s="8">
        <v>30</v>
      </c>
      <c r="AD76" s="101">
        <f t="shared" si="42"/>
        <v>1.1690263418498712</v>
      </c>
      <c r="AE76" s="100">
        <v>0.17299999999999999</v>
      </c>
      <c r="AF76" s="101">
        <f t="shared" si="43"/>
        <v>0.60816399286987521</v>
      </c>
      <c r="AG76" s="100">
        <v>0.09</v>
      </c>
      <c r="AH76" s="101">
        <f t="shared" si="44"/>
        <v>0.12839017627252922</v>
      </c>
      <c r="AI76" s="100">
        <v>1.9E-2</v>
      </c>
      <c r="AJ76" s="101">
        <f t="shared" si="45"/>
        <v>10.946951871657754</v>
      </c>
      <c r="AK76" s="125">
        <v>1.62</v>
      </c>
      <c r="AL76" s="171"/>
      <c r="AM76" s="28"/>
      <c r="AN76" s="131"/>
      <c r="AO76" s="172"/>
    </row>
    <row r="77" spans="1:41" s="31" customFormat="1" ht="17" x14ac:dyDescent="0.2">
      <c r="A77" s="311"/>
      <c r="B77" s="58" t="s">
        <v>67</v>
      </c>
      <c r="C77" s="251" t="str">
        <f>IF(OR(TOTAL!C77="",TOTAL!C77=0),"",TOTAL!C77/TOTAL!$C$6*'Vîrsta 5-7 ani'!$C$6)</f>
        <v/>
      </c>
      <c r="D77" s="251">
        <f>IF(OR(TOTAL!D77="",TOTAL!D77=0),"",TOTAL!D77/TOTAL!$C$6*'Vîrsta 5-7 ani'!$C$6)</f>
        <v>2.4117647058823528</v>
      </c>
      <c r="E77" s="251" t="str">
        <f>IF(OR(TOTAL!E77="",TOTAL!E77=0),"",TOTAL!E77/TOTAL!$C$6*'Vîrsta 5-7 ani'!$C$6)</f>
        <v/>
      </c>
      <c r="F77" s="251" t="str">
        <f>IF(OR(TOTAL!F77="",TOTAL!F77=0),"",TOTAL!F77/TOTAL!$C$6*'Vîrsta 5-7 ani'!$C$6)</f>
        <v/>
      </c>
      <c r="G77" s="251" t="str">
        <f>IF(OR(TOTAL!G77="",TOTAL!G77=0),"",TOTAL!G77/TOTAL!$C$6*'Vîrsta 5-7 ani'!$C$6)</f>
        <v/>
      </c>
      <c r="H77" s="251" t="str">
        <f>IF(OR(TOTAL!H77="",TOTAL!H77=0),"",TOTAL!H77/TOTAL!$C$6*'Vîrsta 5-7 ani'!$C$6)</f>
        <v/>
      </c>
      <c r="I77" s="251" t="str">
        <f>IF(OR(TOTAL!I77="",TOTAL!I77=0),"",TOTAL!I77/TOTAL!$C$6*'Vîrsta 5-7 ani'!$C$6)</f>
        <v/>
      </c>
      <c r="J77" s="251" t="str">
        <f>IF(OR(TOTAL!J77="",TOTAL!J77=0),"",TOTAL!J77/TOTAL!$C$6*'Vîrsta 5-7 ani'!$C$6)</f>
        <v/>
      </c>
      <c r="K77" s="251" t="str">
        <f>IF(OR(TOTAL!K77="",TOTAL!K77=0),"",TOTAL!K77/TOTAL!$C$6*'Vîrsta 5-7 ani'!$C$6)</f>
        <v/>
      </c>
      <c r="L77" s="251" t="str">
        <f>IF(OR(TOTAL!L77="",TOTAL!L77=0),"",TOTAL!L77/TOTAL!$C$6*'Vîrsta 5-7 ani'!$C$6)</f>
        <v/>
      </c>
      <c r="M77" s="251" t="str">
        <f>IF(OR(TOTAL!M77="",TOTAL!M77=0),"",TOTAL!M77/TOTAL!$C$6*'Vîrsta 5-7 ani'!$C$6)</f>
        <v/>
      </c>
      <c r="N77" s="251" t="str">
        <f>IF(OR(TOTAL!N77="",TOTAL!N77=0),"",TOTAL!N77/TOTAL!$C$6*'Vîrsta 5-7 ani'!$C$6)</f>
        <v/>
      </c>
      <c r="O77" s="251" t="str">
        <f>IF(OR(TOTAL!O77="",TOTAL!O77=0),"",TOTAL!O77/TOTAL!$C$6*'Vîrsta 5-7 ani'!$C$6)</f>
        <v/>
      </c>
      <c r="P77" s="251" t="str">
        <f>IF(OR(TOTAL!P77="",TOTAL!P77=0),"",TOTAL!P77/TOTAL!$C$6*'Vîrsta 5-7 ani'!$C$6)</f>
        <v/>
      </c>
      <c r="Q77" s="251" t="str">
        <f>IF(OR(TOTAL!Q77="",TOTAL!Q77=0),"",TOTAL!Q77/TOTAL!$C$6*'Vîrsta 5-7 ani'!$C$6)</f>
        <v/>
      </c>
      <c r="R77" s="251" t="str">
        <f>IF(OR(TOTAL!R77="",TOTAL!R77=0),"",TOTAL!R77/TOTAL!$C$6*'Vîrsta 5-7 ani'!$C$6)</f>
        <v/>
      </c>
      <c r="S77" s="251">
        <f>IF(OR(TOTAL!S77="",TOTAL!S77=0),"",TOTAL!S77/TOTAL!$C$6*'Vîrsta 5-7 ani'!$C$6)</f>
        <v>2.3529411764705883</v>
      </c>
      <c r="T77" s="251" t="str">
        <f>IF(OR(TOTAL!T77="",TOTAL!T77=0),"",TOTAL!T77/TOTAL!$C$6*'Vîrsta 5-7 ani'!$C$6)</f>
        <v/>
      </c>
      <c r="U77" s="251" t="str">
        <f>IF(OR(TOTAL!U77="",TOTAL!U77=0),"",TOTAL!U77/TOTAL!$C$6*'Vîrsta 5-7 ani'!$C$6)</f>
        <v/>
      </c>
      <c r="V77" s="251" t="str">
        <f>IF(OR(TOTAL!V77="",TOTAL!V77=0),"",TOTAL!V77/TOTAL!$C$6*'Vîrsta 5-7 ani'!$C$6)</f>
        <v/>
      </c>
      <c r="W77" s="251" t="str">
        <f>IF(OR(TOTAL!W77="",TOTAL!W77=0),"",TOTAL!W77/TOTAL!$C$6*'Vîrsta 5-7 ani'!$C$6)</f>
        <v/>
      </c>
      <c r="X77" s="251" t="str">
        <f>IF(OR(TOTAL!X77="",TOTAL!X77=0),"",TOTAL!X77/TOTAL!$C$6*'Vîrsta 5-7 ani'!$C$6)</f>
        <v/>
      </c>
      <c r="Y77" s="251" t="str">
        <f>IF(OR(TOTAL!Y77="",TOTAL!Y77=0),"",TOTAL!Y77/TOTAL!$C$6*'Vîrsta 5-7 ani'!$C$6)</f>
        <v/>
      </c>
      <c r="Z77" s="11">
        <f t="shared" si="41"/>
        <v>4.7647058823529411</v>
      </c>
      <c r="AA77" s="11">
        <f t="shared" si="37"/>
        <v>8.0213903743315491</v>
      </c>
      <c r="AB77" s="11">
        <f t="shared" si="38"/>
        <v>5.614973262032084</v>
      </c>
      <c r="AC77" s="7">
        <v>30</v>
      </c>
      <c r="AD77" s="97">
        <f t="shared" si="42"/>
        <v>0.84224598930481254</v>
      </c>
      <c r="AE77" s="100">
        <v>0.15</v>
      </c>
      <c r="AF77" s="101">
        <f t="shared" si="43"/>
        <v>0.30320855614973252</v>
      </c>
      <c r="AG77" s="100">
        <v>5.3999999999999999E-2</v>
      </c>
      <c r="AH77" s="101">
        <f t="shared" si="44"/>
        <v>0</v>
      </c>
      <c r="AI77" s="100"/>
      <c r="AJ77" s="101">
        <f t="shared" si="45"/>
        <v>6.2887700534759343</v>
      </c>
      <c r="AK77" s="125">
        <v>1.1200000000000001</v>
      </c>
      <c r="AL77" s="171"/>
      <c r="AM77" s="29"/>
      <c r="AN77" s="132"/>
      <c r="AO77" s="66"/>
    </row>
    <row r="78" spans="1:41" s="175" customFormat="1" ht="17" x14ac:dyDescent="0.2">
      <c r="A78" s="311"/>
      <c r="B78" s="61" t="s">
        <v>96</v>
      </c>
      <c r="C78" s="252">
        <f>IF(OR(TOTAL!C78="",TOTAL!C78=0),"",TOTAL!C78/TOTAL!$C$6*'Vîrsta 5-7 ani'!$C$6)</f>
        <v>4.1011764705882356</v>
      </c>
      <c r="D78" s="252" t="str">
        <f>IF(OR(TOTAL!D78="",TOTAL!D78=0),"",TOTAL!D78/TOTAL!$C$6*'Vîrsta 5-7 ani'!$C$6)</f>
        <v/>
      </c>
      <c r="E78" s="252" t="str">
        <f>IF(OR(TOTAL!E78="",TOTAL!E78=0),"",TOTAL!E78/TOTAL!$C$6*'Vîrsta 5-7 ani'!$C$6)</f>
        <v/>
      </c>
      <c r="F78" s="252" t="str">
        <f>IF(OR(TOTAL!F78="",TOTAL!F78=0),"",TOTAL!F78/TOTAL!$C$6*'Vîrsta 5-7 ani'!$C$6)</f>
        <v/>
      </c>
      <c r="G78" s="252" t="str">
        <f>IF(OR(TOTAL!G78="",TOTAL!G78=0),"",TOTAL!G78/TOTAL!$C$6*'Vîrsta 5-7 ani'!$C$6)</f>
        <v/>
      </c>
      <c r="H78" s="252">
        <f>IF(OR(TOTAL!H78="",TOTAL!H78=0),"",TOTAL!H78/TOTAL!$C$6*'Vîrsta 5-7 ani'!$C$6)</f>
        <v>2.9788235294117649</v>
      </c>
      <c r="I78" s="252" t="str">
        <f>IF(OR(TOTAL!I78="",TOTAL!I78=0),"",TOTAL!I78/TOTAL!$C$6*'Vîrsta 5-7 ani'!$C$6)</f>
        <v/>
      </c>
      <c r="J78" s="252" t="str">
        <f>IF(OR(TOTAL!J78="",TOTAL!J78=0),"",TOTAL!J78/TOTAL!$C$6*'Vîrsta 5-7 ani'!$C$6)</f>
        <v/>
      </c>
      <c r="K78" s="252" t="str">
        <f>IF(OR(TOTAL!K78="",TOTAL!K78=0),"",TOTAL!K78/TOTAL!$C$6*'Vîrsta 5-7 ani'!$C$6)</f>
        <v/>
      </c>
      <c r="L78" s="252" t="str">
        <f>IF(OR(TOTAL!L78="",TOTAL!L78=0),"",TOTAL!L78/TOTAL!$C$6*'Vîrsta 5-7 ani'!$C$6)</f>
        <v/>
      </c>
      <c r="M78" s="252">
        <f>IF(OR(TOTAL!M78="",TOTAL!M78=0),"",TOTAL!M78/TOTAL!$C$6*'Vîrsta 5-7 ani'!$C$6)</f>
        <v>2.743529411764706</v>
      </c>
      <c r="N78" s="252" t="str">
        <f>IF(OR(TOTAL!N78="",TOTAL!N78=0),"",TOTAL!N78/TOTAL!$C$6*'Vîrsta 5-7 ani'!$C$6)</f>
        <v/>
      </c>
      <c r="O78" s="252" t="str">
        <f>IF(OR(TOTAL!O78="",TOTAL!O78=0),"",TOTAL!O78/TOTAL!$C$6*'Vîrsta 5-7 ani'!$C$6)</f>
        <v/>
      </c>
      <c r="P78" s="252" t="str">
        <f>IF(OR(TOTAL!P78="",TOTAL!P78=0),"",TOTAL!P78/TOTAL!$C$6*'Vîrsta 5-7 ani'!$C$6)</f>
        <v/>
      </c>
      <c r="Q78" s="252" t="str">
        <f>IF(OR(TOTAL!Q78="",TOTAL!Q78=0),"",TOTAL!Q78/TOTAL!$C$6*'Vîrsta 5-7 ani'!$C$6)</f>
        <v/>
      </c>
      <c r="R78" s="252">
        <f>IF(OR(TOTAL!R78="",TOTAL!R78=0),"",TOTAL!R78/TOTAL!$C$6*'Vîrsta 5-7 ani'!$C$6)</f>
        <v>2.624705882352941</v>
      </c>
      <c r="S78" s="252" t="str">
        <f>IF(OR(TOTAL!S78="",TOTAL!S78=0),"",TOTAL!S78/TOTAL!$C$6*'Vîrsta 5-7 ani'!$C$6)</f>
        <v/>
      </c>
      <c r="T78" s="252" t="str">
        <f>IF(OR(TOTAL!T78="",TOTAL!T78=0),"",TOTAL!T78/TOTAL!$C$6*'Vîrsta 5-7 ani'!$C$6)</f>
        <v/>
      </c>
      <c r="U78" s="252" t="str">
        <f>IF(OR(TOTAL!U78="",TOTAL!U78=0),"",TOTAL!U78/TOTAL!$C$6*'Vîrsta 5-7 ani'!$C$6)</f>
        <v/>
      </c>
      <c r="V78" s="252" t="str">
        <f>IF(OR(TOTAL!V78="",TOTAL!V78=0),"",TOTAL!V78/TOTAL!$C$6*'Vîrsta 5-7 ani'!$C$6)</f>
        <v/>
      </c>
      <c r="W78" s="252">
        <f>IF(OR(TOTAL!W78="",TOTAL!W78=0),"",TOTAL!W78/TOTAL!$C$6*'Vîrsta 5-7 ani'!$C$6)</f>
        <v>2.7305882352941175</v>
      </c>
      <c r="X78" s="252" t="str">
        <f>IF(OR(TOTAL!X78="",TOTAL!X78=0),"",TOTAL!X78/TOTAL!$C$6*'Vîrsta 5-7 ani'!$C$6)</f>
        <v/>
      </c>
      <c r="Y78" s="252" t="str">
        <f>IF(OR(TOTAL!Y78="",TOTAL!Y78=0),"",TOTAL!Y78/TOTAL!$C$6*'Vîrsta 5-7 ani'!$C$6)</f>
        <v/>
      </c>
      <c r="Z78" s="34">
        <f t="shared" si="41"/>
        <v>15.178823529411765</v>
      </c>
      <c r="AA78" s="34">
        <f t="shared" si="37"/>
        <v>25.553574965339671</v>
      </c>
      <c r="AB78" s="34">
        <f t="shared" si="38"/>
        <v>16.354287977817389</v>
      </c>
      <c r="AC78" s="8">
        <v>36</v>
      </c>
      <c r="AD78" s="104">
        <f t="shared" si="42"/>
        <v>0.32708575955634778</v>
      </c>
      <c r="AE78" s="105">
        <v>0.02</v>
      </c>
      <c r="AF78" s="104">
        <f t="shared" si="43"/>
        <v>2.4040803327391562</v>
      </c>
      <c r="AG78" s="105">
        <v>0.14699999999999999</v>
      </c>
      <c r="AH78" s="104">
        <f t="shared" si="44"/>
        <v>1.3901144781144781</v>
      </c>
      <c r="AI78" s="105">
        <v>8.5000000000000006E-2</v>
      </c>
      <c r="AJ78" s="104">
        <f t="shared" si="45"/>
        <v>19.625145573380866</v>
      </c>
      <c r="AK78" s="153">
        <v>1.2</v>
      </c>
      <c r="AL78" s="171"/>
      <c r="AM78" s="28"/>
      <c r="AN78" s="131"/>
      <c r="AO78" s="174"/>
    </row>
    <row r="79" spans="1:41" s="31" customFormat="1" ht="17" x14ac:dyDescent="0.2">
      <c r="A79" s="311"/>
      <c r="B79" s="58" t="s">
        <v>68</v>
      </c>
      <c r="C79" s="251" t="str">
        <f>IF(OR(TOTAL!C79="",TOTAL!C79=0),"",TOTAL!C79/TOTAL!$C$6*'Vîrsta 5-7 ani'!$C$6)</f>
        <v/>
      </c>
      <c r="D79" s="251" t="str">
        <f>IF(OR(TOTAL!D79="",TOTAL!D79=0),"",TOTAL!D79/TOTAL!$C$6*'Vîrsta 5-7 ani'!$C$6)</f>
        <v/>
      </c>
      <c r="E79" s="251" t="str">
        <f>IF(OR(TOTAL!E79="",TOTAL!E79=0),"",TOTAL!E79/TOTAL!$C$6*'Vîrsta 5-7 ani'!$C$6)</f>
        <v/>
      </c>
      <c r="F79" s="251" t="str">
        <f>IF(OR(TOTAL!F79="",TOTAL!F79=0),"",TOTAL!F79/TOTAL!$C$6*'Vîrsta 5-7 ani'!$C$6)</f>
        <v/>
      </c>
      <c r="G79" s="251" t="str">
        <f>IF(OR(TOTAL!G79="",TOTAL!G79=0),"",TOTAL!G79/TOTAL!$C$6*'Vîrsta 5-7 ani'!$C$6)</f>
        <v/>
      </c>
      <c r="H79" s="251" t="str">
        <f>IF(OR(TOTAL!H79="",TOTAL!H79=0),"",TOTAL!H79/TOTAL!$C$6*'Vîrsta 5-7 ani'!$C$6)</f>
        <v/>
      </c>
      <c r="I79" s="251" t="str">
        <f>IF(OR(TOTAL!I79="",TOTAL!I79=0),"",TOTAL!I79/TOTAL!$C$6*'Vîrsta 5-7 ani'!$C$6)</f>
        <v/>
      </c>
      <c r="J79" s="251" t="str">
        <f>IF(OR(TOTAL!J79="",TOTAL!J79=0),"",TOTAL!J79/TOTAL!$C$6*'Vîrsta 5-7 ani'!$C$6)</f>
        <v/>
      </c>
      <c r="K79" s="251" t="str">
        <f>IF(OR(TOTAL!K79="",TOTAL!K79=0),"",TOTAL!K79/TOTAL!$C$6*'Vîrsta 5-7 ani'!$C$6)</f>
        <v/>
      </c>
      <c r="L79" s="251" t="str">
        <f>IF(OR(TOTAL!L79="",TOTAL!L79=0),"",TOTAL!L79/TOTAL!$C$6*'Vîrsta 5-7 ani'!$C$6)</f>
        <v/>
      </c>
      <c r="M79" s="251" t="str">
        <f>IF(OR(TOTAL!M79="",TOTAL!M79=0),"",TOTAL!M79/TOTAL!$C$6*'Vîrsta 5-7 ani'!$C$6)</f>
        <v/>
      </c>
      <c r="N79" s="251" t="str">
        <f>IF(OR(TOTAL!N79="",TOTAL!N79=0),"",TOTAL!N79/TOTAL!$C$6*'Vîrsta 5-7 ani'!$C$6)</f>
        <v/>
      </c>
      <c r="O79" s="251" t="str">
        <f>IF(OR(TOTAL!O79="",TOTAL!O79=0),"",TOTAL!O79/TOTAL!$C$6*'Vîrsta 5-7 ani'!$C$6)</f>
        <v/>
      </c>
      <c r="P79" s="251" t="str">
        <f>IF(OR(TOTAL!P79="",TOTAL!P79=0),"",TOTAL!P79/TOTAL!$C$6*'Vîrsta 5-7 ani'!$C$6)</f>
        <v/>
      </c>
      <c r="Q79" s="251" t="str">
        <f>IF(OR(TOTAL!Q79="",TOTAL!Q79=0),"",TOTAL!Q79/TOTAL!$C$6*'Vîrsta 5-7 ani'!$C$6)</f>
        <v/>
      </c>
      <c r="R79" s="251" t="str">
        <f>IF(OR(TOTAL!R79="",TOTAL!R79=0),"",TOTAL!R79/TOTAL!$C$6*'Vîrsta 5-7 ani'!$C$6)</f>
        <v/>
      </c>
      <c r="S79" s="251" t="str">
        <f>IF(OR(TOTAL!S79="",TOTAL!S79=0),"",TOTAL!S79/TOTAL!$C$6*'Vîrsta 5-7 ani'!$C$6)</f>
        <v/>
      </c>
      <c r="T79" s="251" t="str">
        <f>IF(OR(TOTAL!T79="",TOTAL!T79=0),"",TOTAL!T79/TOTAL!$C$6*'Vîrsta 5-7 ani'!$C$6)</f>
        <v/>
      </c>
      <c r="U79" s="251" t="str">
        <f>IF(OR(TOTAL!U79="",TOTAL!U79=0),"",TOTAL!U79/TOTAL!$C$6*'Vîrsta 5-7 ani'!$C$6)</f>
        <v/>
      </c>
      <c r="V79" s="251" t="str">
        <f>IF(OR(TOTAL!V79="",TOTAL!V79=0),"",TOTAL!V79/TOTAL!$C$6*'Vîrsta 5-7 ani'!$C$6)</f>
        <v/>
      </c>
      <c r="W79" s="251" t="str">
        <f>IF(OR(TOTAL!W79="",TOTAL!W79=0),"",TOTAL!W79/TOTAL!$C$6*'Vîrsta 5-7 ani'!$C$6)</f>
        <v/>
      </c>
      <c r="X79" s="251" t="str">
        <f>IF(OR(TOTAL!X79="",TOTAL!X79=0),"",TOTAL!X79/TOTAL!$C$6*'Vîrsta 5-7 ani'!$C$6)</f>
        <v/>
      </c>
      <c r="Y79" s="251" t="str">
        <f>IF(OR(TOTAL!Y79="",TOTAL!Y79=0),"",TOTAL!Y79/TOTAL!$C$6*'Vîrsta 5-7 ani'!$C$6)</f>
        <v/>
      </c>
      <c r="Z79" s="11">
        <f t="shared" si="41"/>
        <v>0</v>
      </c>
      <c r="AA79" s="11">
        <f t="shared" si="37"/>
        <v>0</v>
      </c>
      <c r="AB79" s="11" t="str">
        <f t="shared" si="38"/>
        <v/>
      </c>
      <c r="AC79" s="7">
        <v>30</v>
      </c>
      <c r="AD79" s="97" t="str">
        <f t="shared" si="42"/>
        <v/>
      </c>
      <c r="AE79" s="100">
        <v>0.21</v>
      </c>
      <c r="AF79" s="101" t="str">
        <f t="shared" si="43"/>
        <v/>
      </c>
      <c r="AG79" s="100">
        <v>0.08</v>
      </c>
      <c r="AH79" s="101" t="str">
        <f t="shared" si="44"/>
        <v/>
      </c>
      <c r="AI79" s="100">
        <v>4.0000000000000001E-3</v>
      </c>
      <c r="AJ79" s="101" t="str">
        <f t="shared" si="45"/>
        <v/>
      </c>
      <c r="AK79" s="126">
        <v>1.62</v>
      </c>
      <c r="AL79" s="171"/>
      <c r="AM79" s="29"/>
      <c r="AN79" s="132"/>
      <c r="AO79" s="66"/>
    </row>
    <row r="80" spans="1:41" s="31" customFormat="1" ht="17" x14ac:dyDescent="0.2">
      <c r="A80" s="311"/>
      <c r="B80" s="57" t="s">
        <v>97</v>
      </c>
      <c r="C80" s="245" t="str">
        <f>IF(OR(TOTAL!C80="",TOTAL!C80=0),"",TOTAL!C80/TOTAL!$C$6*'Vîrsta 5-7 ani'!$C$6)</f>
        <v/>
      </c>
      <c r="D80" s="245" t="str">
        <f>IF(OR(TOTAL!D80="",TOTAL!D80=0),"",TOTAL!D80/TOTAL!$C$6*'Vîrsta 5-7 ani'!$C$6)</f>
        <v/>
      </c>
      <c r="E80" s="245" t="str">
        <f>IF(OR(TOTAL!E80="",TOTAL!E80=0),"",TOTAL!E80/TOTAL!$C$6*'Vîrsta 5-7 ani'!$C$6)</f>
        <v/>
      </c>
      <c r="F80" s="245" t="str">
        <f>IF(OR(TOTAL!F80="",TOTAL!F80=0),"",TOTAL!F80/TOTAL!$C$6*'Vîrsta 5-7 ani'!$C$6)</f>
        <v/>
      </c>
      <c r="G80" s="245" t="str">
        <f>IF(OR(TOTAL!G80="",TOTAL!G80=0),"",TOTAL!G80/TOTAL!$C$6*'Vîrsta 5-7 ani'!$C$6)</f>
        <v/>
      </c>
      <c r="H80" s="245" t="str">
        <f>IF(OR(TOTAL!H80="",TOTAL!H80=0),"",TOTAL!H80/TOTAL!$C$6*'Vîrsta 5-7 ani'!$C$6)</f>
        <v/>
      </c>
      <c r="I80" s="245" t="str">
        <f>IF(OR(TOTAL!I80="",TOTAL!I80=0),"",TOTAL!I80/TOTAL!$C$6*'Vîrsta 5-7 ani'!$C$6)</f>
        <v/>
      </c>
      <c r="J80" s="245" t="str">
        <f>IF(OR(TOTAL!J80="",TOTAL!J80=0),"",TOTAL!J80/TOTAL!$C$6*'Vîrsta 5-7 ani'!$C$6)</f>
        <v/>
      </c>
      <c r="K80" s="245" t="str">
        <f>IF(OR(TOTAL!K80="",TOTAL!K80=0),"",TOTAL!K80/TOTAL!$C$6*'Vîrsta 5-7 ani'!$C$6)</f>
        <v/>
      </c>
      <c r="L80" s="245" t="str">
        <f>IF(OR(TOTAL!L80="",TOTAL!L80=0),"",TOTAL!L80/TOTAL!$C$6*'Vîrsta 5-7 ani'!$C$6)</f>
        <v/>
      </c>
      <c r="M80" s="245" t="str">
        <f>IF(OR(TOTAL!M80="",TOTAL!M80=0),"",TOTAL!M80/TOTAL!$C$6*'Vîrsta 5-7 ani'!$C$6)</f>
        <v/>
      </c>
      <c r="N80" s="245" t="str">
        <f>IF(OR(TOTAL!N80="",TOTAL!N80=0),"",TOTAL!N80/TOTAL!$C$6*'Vîrsta 5-7 ani'!$C$6)</f>
        <v/>
      </c>
      <c r="O80" s="245" t="str">
        <f>IF(OR(TOTAL!O80="",TOTAL!O80=0),"",TOTAL!O80/TOTAL!$C$6*'Vîrsta 5-7 ani'!$C$6)</f>
        <v/>
      </c>
      <c r="P80" s="245" t="str">
        <f>IF(OR(TOTAL!P80="",TOTAL!P80=0),"",TOTAL!P80/TOTAL!$C$6*'Vîrsta 5-7 ani'!$C$6)</f>
        <v/>
      </c>
      <c r="Q80" s="245" t="str">
        <f>IF(OR(TOTAL!Q80="",TOTAL!Q80=0),"",TOTAL!Q80/TOTAL!$C$6*'Vîrsta 5-7 ani'!$C$6)</f>
        <v/>
      </c>
      <c r="R80" s="245" t="str">
        <f>IF(OR(TOTAL!R80="",TOTAL!R80=0),"",TOTAL!R80/TOTAL!$C$6*'Vîrsta 5-7 ani'!$C$6)</f>
        <v/>
      </c>
      <c r="S80" s="245" t="str">
        <f>IF(OR(TOTAL!S80="",TOTAL!S80=0),"",TOTAL!S80/TOTAL!$C$6*'Vîrsta 5-7 ani'!$C$6)</f>
        <v/>
      </c>
      <c r="T80" s="245" t="str">
        <f>IF(OR(TOTAL!T80="",TOTAL!T80=0),"",TOTAL!T80/TOTAL!$C$6*'Vîrsta 5-7 ani'!$C$6)</f>
        <v/>
      </c>
      <c r="U80" s="245" t="str">
        <f>IF(OR(TOTAL!U80="",TOTAL!U80=0),"",TOTAL!U80/TOTAL!$C$6*'Vîrsta 5-7 ani'!$C$6)</f>
        <v/>
      </c>
      <c r="V80" s="245" t="str">
        <f>IF(OR(TOTAL!V80="",TOTAL!V80=0),"",TOTAL!V80/TOTAL!$C$6*'Vîrsta 5-7 ani'!$C$6)</f>
        <v/>
      </c>
      <c r="W80" s="245" t="str">
        <f>IF(OR(TOTAL!W80="",TOTAL!W80=0),"",TOTAL!W80/TOTAL!$C$6*'Vîrsta 5-7 ani'!$C$6)</f>
        <v/>
      </c>
      <c r="X80" s="245" t="str">
        <f>IF(OR(TOTAL!X80="",TOTAL!X80=0),"",TOTAL!X80/TOTAL!$C$6*'Vîrsta 5-7 ani'!$C$6)</f>
        <v/>
      </c>
      <c r="Y80" s="245" t="str">
        <f>IF(OR(TOTAL!Y80="",TOTAL!Y80=0),"",TOTAL!Y80/TOTAL!$C$6*'Vîrsta 5-7 ani'!$C$6)</f>
        <v/>
      </c>
      <c r="Z80" s="11">
        <f t="shared" si="41"/>
        <v>0</v>
      </c>
      <c r="AA80" s="11">
        <f t="shared" si="37"/>
        <v>0</v>
      </c>
      <c r="AB80" s="11" t="str">
        <f t="shared" si="38"/>
        <v/>
      </c>
      <c r="AC80" s="7">
        <v>40</v>
      </c>
      <c r="AD80" s="97" t="str">
        <f t="shared" si="42"/>
        <v/>
      </c>
      <c r="AE80" s="100">
        <v>0.20200000000000001</v>
      </c>
      <c r="AF80" s="101" t="str">
        <f t="shared" si="43"/>
        <v/>
      </c>
      <c r="AG80" s="100">
        <v>7.0000000000000007E-2</v>
      </c>
      <c r="AH80" s="101" t="str">
        <f t="shared" si="44"/>
        <v/>
      </c>
      <c r="AI80" s="100">
        <v>0</v>
      </c>
      <c r="AJ80" s="97" t="str">
        <f t="shared" si="45"/>
        <v/>
      </c>
      <c r="AK80" s="126">
        <v>1.5</v>
      </c>
      <c r="AL80" s="171"/>
      <c r="AM80" s="29"/>
      <c r="AN80" s="132"/>
      <c r="AO80" s="66"/>
    </row>
    <row r="81" spans="1:41" s="173" customFormat="1" ht="17" x14ac:dyDescent="0.2">
      <c r="A81" s="311"/>
      <c r="B81" s="60" t="s">
        <v>98</v>
      </c>
      <c r="C81" s="250" t="str">
        <f>IF(OR(TOTAL!C81="",TOTAL!C81=0),"",TOTAL!C81/TOTAL!$C$6*'Vîrsta 5-7 ani'!$C$6)</f>
        <v/>
      </c>
      <c r="D81" s="250" t="str">
        <f>IF(OR(TOTAL!D81="",TOTAL!D81=0),"",TOTAL!D81/TOTAL!$C$6*'Vîrsta 5-7 ani'!$C$6)</f>
        <v/>
      </c>
      <c r="E81" s="250" t="str">
        <f>IF(OR(TOTAL!E81="",TOTAL!E81=0),"",TOTAL!E81/TOTAL!$C$6*'Vîrsta 5-7 ani'!$C$6)</f>
        <v/>
      </c>
      <c r="F81" s="250" t="str">
        <f>IF(OR(TOTAL!F81="",TOTAL!F81=0),"",TOTAL!F81/TOTAL!$C$6*'Vîrsta 5-7 ani'!$C$6)</f>
        <v/>
      </c>
      <c r="G81" s="250" t="str">
        <f>IF(OR(TOTAL!G81="",TOTAL!G81=0),"",TOTAL!G81/TOTAL!$C$6*'Vîrsta 5-7 ani'!$C$6)</f>
        <v/>
      </c>
      <c r="H81" s="250" t="str">
        <f>IF(OR(TOTAL!H81="",TOTAL!H81=0),"",TOTAL!H81/TOTAL!$C$6*'Vîrsta 5-7 ani'!$C$6)</f>
        <v/>
      </c>
      <c r="I81" s="250" t="str">
        <f>IF(OR(TOTAL!I81="",TOTAL!I81=0),"",TOTAL!I81/TOTAL!$C$6*'Vîrsta 5-7 ani'!$C$6)</f>
        <v/>
      </c>
      <c r="J81" s="250" t="str">
        <f>IF(OR(TOTAL!J81="",TOTAL!J81=0),"",TOTAL!J81/TOTAL!$C$6*'Vîrsta 5-7 ani'!$C$6)</f>
        <v/>
      </c>
      <c r="K81" s="250" t="str">
        <f>IF(OR(TOTAL!K81="",TOTAL!K81=0),"",TOTAL!K81/TOTAL!$C$6*'Vîrsta 5-7 ani'!$C$6)</f>
        <v/>
      </c>
      <c r="L81" s="250" t="str">
        <f>IF(OR(TOTAL!L81="",TOTAL!L81=0),"",TOTAL!L81/TOTAL!$C$6*'Vîrsta 5-7 ani'!$C$6)</f>
        <v/>
      </c>
      <c r="M81" s="250" t="str">
        <f>IF(OR(TOTAL!M81="",TOTAL!M81=0),"",TOTAL!M81/TOTAL!$C$6*'Vîrsta 5-7 ani'!$C$6)</f>
        <v/>
      </c>
      <c r="N81" s="250" t="str">
        <f>IF(OR(TOTAL!N81="",TOTAL!N81=0),"",TOTAL!N81/TOTAL!$C$6*'Vîrsta 5-7 ani'!$C$6)</f>
        <v/>
      </c>
      <c r="O81" s="250" t="str">
        <f>IF(OR(TOTAL!O81="",TOTAL!O81=0),"",TOTAL!O81/TOTAL!$C$6*'Vîrsta 5-7 ani'!$C$6)</f>
        <v/>
      </c>
      <c r="P81" s="250" t="str">
        <f>IF(OR(TOTAL!P81="",TOTAL!P81=0),"",TOTAL!P81/TOTAL!$C$6*'Vîrsta 5-7 ani'!$C$6)</f>
        <v/>
      </c>
      <c r="Q81" s="250" t="str">
        <f>IF(OR(TOTAL!Q81="",TOTAL!Q81=0),"",TOTAL!Q81/TOTAL!$C$6*'Vîrsta 5-7 ani'!$C$6)</f>
        <v/>
      </c>
      <c r="R81" s="250" t="str">
        <f>IF(OR(TOTAL!R81="",TOTAL!R81=0),"",TOTAL!R81/TOTAL!$C$6*'Vîrsta 5-7 ani'!$C$6)</f>
        <v/>
      </c>
      <c r="S81" s="250" t="str">
        <f>IF(OR(TOTAL!S81="",TOTAL!S81=0),"",TOTAL!S81/TOTAL!$C$6*'Vîrsta 5-7 ani'!$C$6)</f>
        <v/>
      </c>
      <c r="T81" s="250" t="str">
        <f>IF(OR(TOTAL!T81="",TOTAL!T81=0),"",TOTAL!T81/TOTAL!$C$6*'Vîrsta 5-7 ani'!$C$6)</f>
        <v/>
      </c>
      <c r="U81" s="250" t="str">
        <f>IF(OR(TOTAL!U81="",TOTAL!U81=0),"",TOTAL!U81/TOTAL!$C$6*'Vîrsta 5-7 ani'!$C$6)</f>
        <v/>
      </c>
      <c r="V81" s="250" t="str">
        <f>IF(OR(TOTAL!V81="",TOTAL!V81=0),"",TOTAL!V81/TOTAL!$C$6*'Vîrsta 5-7 ani'!$C$6)</f>
        <v/>
      </c>
      <c r="W81" s="250" t="str">
        <f>IF(OR(TOTAL!W81="",TOTAL!W81=0),"",TOTAL!W81/TOTAL!$C$6*'Vîrsta 5-7 ani'!$C$6)</f>
        <v/>
      </c>
      <c r="X81" s="250" t="str">
        <f>IF(OR(TOTAL!X81="",TOTAL!X81=0),"",TOTAL!X81/TOTAL!$C$6*'Vîrsta 5-7 ani'!$C$6)</f>
        <v/>
      </c>
      <c r="Y81" s="250" t="str">
        <f>IF(OR(TOTAL!Y81="",TOTAL!Y81=0),"",TOTAL!Y81/TOTAL!$C$6*'Vîrsta 5-7 ani'!$C$6)</f>
        <v/>
      </c>
      <c r="Z81" s="24">
        <f t="shared" si="41"/>
        <v>0</v>
      </c>
      <c r="AA81" s="24">
        <f t="shared" si="37"/>
        <v>0</v>
      </c>
      <c r="AB81" s="24" t="str">
        <f t="shared" si="38"/>
        <v/>
      </c>
      <c r="AC81" s="8">
        <v>25</v>
      </c>
      <c r="AD81" s="101" t="str">
        <f t="shared" si="42"/>
        <v/>
      </c>
      <c r="AE81" s="100">
        <v>0.16900000000000001</v>
      </c>
      <c r="AF81" s="101" t="str">
        <f t="shared" si="43"/>
        <v/>
      </c>
      <c r="AG81" s="100">
        <v>4.8000000000000001E-2</v>
      </c>
      <c r="AH81" s="101" t="str">
        <f t="shared" si="44"/>
        <v/>
      </c>
      <c r="AI81" s="100"/>
      <c r="AJ81" s="101" t="str">
        <f t="shared" si="45"/>
        <v/>
      </c>
      <c r="AK81" s="125">
        <v>1.1599999999999999</v>
      </c>
      <c r="AL81" s="171"/>
      <c r="AM81" s="28"/>
      <c r="AN81" s="131"/>
      <c r="AO81" s="172"/>
    </row>
    <row r="82" spans="1:41" s="31" customFormat="1" ht="17" x14ac:dyDescent="0.2">
      <c r="A82" s="311"/>
      <c r="B82" s="57" t="s">
        <v>99</v>
      </c>
      <c r="C82" s="245" t="str">
        <f>IF(OR(TOTAL!C82="",TOTAL!C82=0),"",TOTAL!C82/TOTAL!$C$6*'Vîrsta 5-7 ani'!$C$6)</f>
        <v/>
      </c>
      <c r="D82" s="245" t="str">
        <f>IF(OR(TOTAL!D82="",TOTAL!D82=0),"",TOTAL!D82/TOTAL!$C$6*'Vîrsta 5-7 ani'!$C$6)</f>
        <v/>
      </c>
      <c r="E82" s="245" t="str">
        <f>IF(OR(TOTAL!E82="",TOTAL!E82=0),"",TOTAL!E82/TOTAL!$C$6*'Vîrsta 5-7 ani'!$C$6)</f>
        <v/>
      </c>
      <c r="F82" s="245" t="str">
        <f>IF(OR(TOTAL!F82="",TOTAL!F82=0),"",TOTAL!F82/TOTAL!$C$6*'Vîrsta 5-7 ani'!$C$6)</f>
        <v/>
      </c>
      <c r="G82" s="245" t="str">
        <f>IF(OR(TOTAL!G82="",TOTAL!G82=0),"",TOTAL!G82/TOTAL!$C$6*'Vîrsta 5-7 ani'!$C$6)</f>
        <v/>
      </c>
      <c r="H82" s="245" t="str">
        <f>IF(OR(TOTAL!H82="",TOTAL!H82=0),"",TOTAL!H82/TOTAL!$C$6*'Vîrsta 5-7 ani'!$C$6)</f>
        <v/>
      </c>
      <c r="I82" s="245" t="str">
        <f>IF(OR(TOTAL!I82="",TOTAL!I82=0),"",TOTAL!I82/TOTAL!$C$6*'Vîrsta 5-7 ani'!$C$6)</f>
        <v/>
      </c>
      <c r="J82" s="245" t="str">
        <f>IF(OR(TOTAL!J82="",TOTAL!J82=0),"",TOTAL!J82/TOTAL!$C$6*'Vîrsta 5-7 ani'!$C$6)</f>
        <v/>
      </c>
      <c r="K82" s="245" t="str">
        <f>IF(OR(TOTAL!K82="",TOTAL!K82=0),"",TOTAL!K82/TOTAL!$C$6*'Vîrsta 5-7 ani'!$C$6)</f>
        <v/>
      </c>
      <c r="L82" s="245" t="str">
        <f>IF(OR(TOTAL!L82="",TOTAL!L82=0),"",TOTAL!L82/TOTAL!$C$6*'Vîrsta 5-7 ani'!$C$6)</f>
        <v/>
      </c>
      <c r="M82" s="245" t="str">
        <f>IF(OR(TOTAL!M82="",TOTAL!M82=0),"",TOTAL!M82/TOTAL!$C$6*'Vîrsta 5-7 ani'!$C$6)</f>
        <v/>
      </c>
      <c r="N82" s="245" t="str">
        <f>IF(OR(TOTAL!N82="",TOTAL!N82=0),"",TOTAL!N82/TOTAL!$C$6*'Vîrsta 5-7 ani'!$C$6)</f>
        <v/>
      </c>
      <c r="O82" s="245" t="str">
        <f>IF(OR(TOTAL!O82="",TOTAL!O82=0),"",TOTAL!O82/TOTAL!$C$6*'Vîrsta 5-7 ani'!$C$6)</f>
        <v/>
      </c>
      <c r="P82" s="245" t="str">
        <f>IF(OR(TOTAL!P82="",TOTAL!P82=0),"",TOTAL!P82/TOTAL!$C$6*'Vîrsta 5-7 ani'!$C$6)</f>
        <v/>
      </c>
      <c r="Q82" s="245" t="str">
        <f>IF(OR(TOTAL!Q82="",TOTAL!Q82=0),"",TOTAL!Q82/TOTAL!$C$6*'Vîrsta 5-7 ani'!$C$6)</f>
        <v/>
      </c>
      <c r="R82" s="245" t="str">
        <f>IF(OR(TOTAL!R82="",TOTAL!R82=0),"",TOTAL!R82/TOTAL!$C$6*'Vîrsta 5-7 ani'!$C$6)</f>
        <v/>
      </c>
      <c r="S82" s="245" t="str">
        <f>IF(OR(TOTAL!S82="",TOTAL!S82=0),"",TOTAL!S82/TOTAL!$C$6*'Vîrsta 5-7 ani'!$C$6)</f>
        <v/>
      </c>
      <c r="T82" s="245" t="str">
        <f>IF(OR(TOTAL!T82="",TOTAL!T82=0),"",TOTAL!T82/TOTAL!$C$6*'Vîrsta 5-7 ani'!$C$6)</f>
        <v/>
      </c>
      <c r="U82" s="245" t="str">
        <f>IF(OR(TOTAL!U82="",TOTAL!U82=0),"",TOTAL!U82/TOTAL!$C$6*'Vîrsta 5-7 ani'!$C$6)</f>
        <v/>
      </c>
      <c r="V82" s="245" t="str">
        <f>IF(OR(TOTAL!V82="",TOTAL!V82=0),"",TOTAL!V82/TOTAL!$C$6*'Vîrsta 5-7 ani'!$C$6)</f>
        <v/>
      </c>
      <c r="W82" s="245" t="str">
        <f>IF(OR(TOTAL!W82="",TOTAL!W82=0),"",TOTAL!W82/TOTAL!$C$6*'Vîrsta 5-7 ani'!$C$6)</f>
        <v/>
      </c>
      <c r="X82" s="245" t="str">
        <f>IF(OR(TOTAL!X82="",TOTAL!X82=0),"",TOTAL!X82/TOTAL!$C$6*'Vîrsta 5-7 ani'!$C$6)</f>
        <v/>
      </c>
      <c r="Y82" s="245" t="str">
        <f>IF(OR(TOTAL!Y82="",TOTAL!Y82=0),"",TOTAL!Y82/TOTAL!$C$6*'Vîrsta 5-7 ani'!$C$6)</f>
        <v/>
      </c>
      <c r="Z82" s="11">
        <f t="shared" si="41"/>
        <v>0</v>
      </c>
      <c r="AA82" s="11">
        <f t="shared" si="37"/>
        <v>0</v>
      </c>
      <c r="AB82" s="11" t="str">
        <f t="shared" si="38"/>
        <v/>
      </c>
      <c r="AC82" s="7">
        <v>25</v>
      </c>
      <c r="AD82" s="97" t="str">
        <f t="shared" si="42"/>
        <v/>
      </c>
      <c r="AE82" s="100">
        <v>0.27</v>
      </c>
      <c r="AF82" s="101" t="str">
        <f t="shared" si="43"/>
        <v/>
      </c>
      <c r="AG82" s="100">
        <v>0.05</v>
      </c>
      <c r="AH82" s="97" t="str">
        <f t="shared" si="44"/>
        <v/>
      </c>
      <c r="AI82" s="98">
        <v>0.05</v>
      </c>
      <c r="AJ82" s="97" t="str">
        <f t="shared" si="45"/>
        <v/>
      </c>
      <c r="AK82" s="126">
        <v>1.75</v>
      </c>
      <c r="AL82" s="171"/>
      <c r="AM82" s="29"/>
      <c r="AN82" s="132"/>
      <c r="AO82" s="66"/>
    </row>
    <row r="83" spans="1:41" s="31" customFormat="1" ht="17" x14ac:dyDescent="0.2">
      <c r="A83" s="312"/>
      <c r="B83" s="57" t="s">
        <v>100</v>
      </c>
      <c r="C83" s="245" t="str">
        <f>IF(OR(TOTAL!C83="",TOTAL!C83=0),"",TOTAL!C83/TOTAL!$C$6*'Vîrsta 5-7 ani'!$C$6)</f>
        <v/>
      </c>
      <c r="D83" s="245" t="str">
        <f>IF(OR(TOTAL!D83="",TOTAL!D83=0),"",TOTAL!D83/TOTAL!$C$6*'Vîrsta 5-7 ani'!$C$6)</f>
        <v/>
      </c>
      <c r="E83" s="245" t="str">
        <f>IF(OR(TOTAL!E83="",TOTAL!E83=0),"",TOTAL!E83/TOTAL!$C$6*'Vîrsta 5-7 ani'!$C$6)</f>
        <v/>
      </c>
      <c r="F83" s="245" t="str">
        <f>IF(OR(TOTAL!F83="",TOTAL!F83=0),"",TOTAL!F83/TOTAL!$C$6*'Vîrsta 5-7 ani'!$C$6)</f>
        <v/>
      </c>
      <c r="G83" s="245" t="str">
        <f>IF(OR(TOTAL!G83="",TOTAL!G83=0),"",TOTAL!G83/TOTAL!$C$6*'Vîrsta 5-7 ani'!$C$6)</f>
        <v/>
      </c>
      <c r="H83" s="245" t="str">
        <f>IF(OR(TOTAL!H83="",TOTAL!H83=0),"",TOTAL!H83/TOTAL!$C$6*'Vîrsta 5-7 ani'!$C$6)</f>
        <v/>
      </c>
      <c r="I83" s="245" t="str">
        <f>IF(OR(TOTAL!I83="",TOTAL!I83=0),"",TOTAL!I83/TOTAL!$C$6*'Vîrsta 5-7 ani'!$C$6)</f>
        <v/>
      </c>
      <c r="J83" s="245" t="str">
        <f>IF(OR(TOTAL!J83="",TOTAL!J83=0),"",TOTAL!J83/TOTAL!$C$6*'Vîrsta 5-7 ani'!$C$6)</f>
        <v/>
      </c>
      <c r="K83" s="245" t="str">
        <f>IF(OR(TOTAL!K83="",TOTAL!K83=0),"",TOTAL!K83/TOTAL!$C$6*'Vîrsta 5-7 ani'!$C$6)</f>
        <v/>
      </c>
      <c r="L83" s="245" t="str">
        <f>IF(OR(TOTAL!L83="",TOTAL!L83=0),"",TOTAL!L83/TOTAL!$C$6*'Vîrsta 5-7 ani'!$C$6)</f>
        <v/>
      </c>
      <c r="M83" s="245" t="str">
        <f>IF(OR(TOTAL!M83="",TOTAL!M83=0),"",TOTAL!M83/TOTAL!$C$6*'Vîrsta 5-7 ani'!$C$6)</f>
        <v/>
      </c>
      <c r="N83" s="245" t="str">
        <f>IF(OR(TOTAL!N83="",TOTAL!N83=0),"",TOTAL!N83/TOTAL!$C$6*'Vîrsta 5-7 ani'!$C$6)</f>
        <v/>
      </c>
      <c r="O83" s="245" t="str">
        <f>IF(OR(TOTAL!O83="",TOTAL!O83=0),"",TOTAL!O83/TOTAL!$C$6*'Vîrsta 5-7 ani'!$C$6)</f>
        <v/>
      </c>
      <c r="P83" s="245" t="str">
        <f>IF(OR(TOTAL!P83="",TOTAL!P83=0),"",TOTAL!P83/TOTAL!$C$6*'Vîrsta 5-7 ani'!$C$6)</f>
        <v/>
      </c>
      <c r="Q83" s="245" t="str">
        <f>IF(OR(TOTAL!Q83="",TOTAL!Q83=0),"",TOTAL!Q83/TOTAL!$C$6*'Vîrsta 5-7 ani'!$C$6)</f>
        <v/>
      </c>
      <c r="R83" s="245" t="str">
        <f>IF(OR(TOTAL!R83="",TOTAL!R83=0),"",TOTAL!R83/TOTAL!$C$6*'Vîrsta 5-7 ani'!$C$6)</f>
        <v/>
      </c>
      <c r="S83" s="245" t="str">
        <f>IF(OR(TOTAL!S83="",TOTAL!S83=0),"",TOTAL!S83/TOTAL!$C$6*'Vîrsta 5-7 ani'!$C$6)</f>
        <v/>
      </c>
      <c r="T83" s="245" t="str">
        <f>IF(OR(TOTAL!T83="",TOTAL!T83=0),"",TOTAL!T83/TOTAL!$C$6*'Vîrsta 5-7 ani'!$C$6)</f>
        <v/>
      </c>
      <c r="U83" s="245" t="str">
        <f>IF(OR(TOTAL!U83="",TOTAL!U83=0),"",TOTAL!U83/TOTAL!$C$6*'Vîrsta 5-7 ani'!$C$6)</f>
        <v/>
      </c>
      <c r="V83" s="245" t="str">
        <f>IF(OR(TOTAL!V83="",TOTAL!V83=0),"",TOTAL!V83/TOTAL!$C$6*'Vîrsta 5-7 ani'!$C$6)</f>
        <v/>
      </c>
      <c r="W83" s="245" t="str">
        <f>IF(OR(TOTAL!W83="",TOTAL!W83=0),"",TOTAL!W83/TOTAL!$C$6*'Vîrsta 5-7 ani'!$C$6)</f>
        <v/>
      </c>
      <c r="X83" s="245" t="str">
        <f>IF(OR(TOTAL!X83="",TOTAL!X83=0),"",TOTAL!X83/TOTAL!$C$6*'Vîrsta 5-7 ani'!$C$6)</f>
        <v/>
      </c>
      <c r="Y83" s="245" t="str">
        <f>IF(OR(TOTAL!Y83="",TOTAL!Y83=0),"",TOTAL!Y83/TOTAL!$C$6*'Vîrsta 5-7 ani'!$C$6)</f>
        <v/>
      </c>
      <c r="Z83" s="11">
        <f t="shared" si="41"/>
        <v>0</v>
      </c>
      <c r="AA83" s="11">
        <f t="shared" si="37"/>
        <v>0</v>
      </c>
      <c r="AB83" s="11" t="str">
        <f t="shared" si="38"/>
        <v/>
      </c>
      <c r="AC83" s="7">
        <v>25</v>
      </c>
      <c r="AD83" s="97" t="str">
        <f t="shared" si="42"/>
        <v/>
      </c>
      <c r="AE83" s="100">
        <v>0.19500000000000001</v>
      </c>
      <c r="AF83" s="101" t="str">
        <f t="shared" si="43"/>
        <v/>
      </c>
      <c r="AG83" s="100">
        <v>5.2999999999999999E-2</v>
      </c>
      <c r="AH83" s="97" t="str">
        <f t="shared" si="44"/>
        <v/>
      </c>
      <c r="AI83" s="98">
        <v>2.1000000000000001E-2</v>
      </c>
      <c r="AJ83" s="97" t="str">
        <f t="shared" si="45"/>
        <v/>
      </c>
      <c r="AK83" s="126">
        <v>1.39</v>
      </c>
      <c r="AL83" s="199"/>
      <c r="AM83" s="30"/>
      <c r="AN83" s="133"/>
      <c r="AO83" s="66"/>
    </row>
    <row r="84" spans="1:41" ht="17" x14ac:dyDescent="0.2">
      <c r="A84" s="72">
        <v>7</v>
      </c>
      <c r="B84" s="19" t="s">
        <v>7</v>
      </c>
      <c r="C84" s="69" t="str">
        <f>IF(OR(TOTAL!C84="",TOTAL!C84=0),"",IF('Vîrsta 1-2 ani'!$C$6&lt;=0,(('Vîrsta 3-4 ani'!C84/'Vîrsta 3-4 ani'!$C$6)+0.0024)*'Vîrsta 5-7 ani'!$C$6,(('Vîrsta 1-2 ani'!C84/'Vîrsta 1-2 ani'!$C$6)+0.004)*'Vîrsta 5-7 ani'!$C$6))</f>
        <v/>
      </c>
      <c r="D84" s="69" t="str">
        <f>IF(OR(TOTAL!D84="",TOTAL!D84=0),"",IF('Vîrsta 1-2 ani'!$C$6&lt;=0,(('Vîrsta 3-4 ani'!D84/'Vîrsta 3-4 ani'!$C$6)+0.0024)*'Vîrsta 5-7 ani'!$C$6,(('Vîrsta 1-2 ani'!D84/'Vîrsta 1-2 ani'!$C$6)+0.004)*'Vîrsta 5-7 ani'!$C$6))</f>
        <v/>
      </c>
      <c r="E84" s="69">
        <f>IF(OR(TOTAL!E84="",TOTAL!E84=0),"",IF('Vîrsta 1-2 ani'!$C$6&lt;=0,(('Vîrsta 3-4 ani'!E84/'Vîrsta 3-4 ani'!$C$6)+0.0024)*'Vîrsta 5-7 ani'!$C$6,(('Vîrsta 1-2 ani'!E84/'Vîrsta 1-2 ani'!$C$6)+0.004)*'Vîrsta 5-7 ani'!$C$6))</f>
        <v>2.9811764705882355</v>
      </c>
      <c r="F84" s="69" t="str">
        <f>IF(OR(TOTAL!F84="",TOTAL!F84=0),"",IF('Vîrsta 1-2 ani'!$C$6&lt;=0,(('Vîrsta 3-4 ani'!F84/'Vîrsta 3-4 ani'!$C$6)+0.0024)*'Vîrsta 5-7 ani'!$C$6,(('Vîrsta 1-2 ani'!F84/'Vîrsta 1-2 ani'!$C$6)+0.004)*'Vîrsta 5-7 ani'!$C$6))</f>
        <v/>
      </c>
      <c r="G84" s="69">
        <f>IF(OR(TOTAL!G84="",TOTAL!G84=0),"",IF('Vîrsta 1-2 ani'!$C$6&lt;=0,(('Vîrsta 3-4 ani'!G84/'Vîrsta 3-4 ani'!$C$6)+0.0024)*'Vîrsta 5-7 ani'!$C$6,(('Vîrsta 1-2 ani'!G84/'Vîrsta 1-2 ani'!$C$6)+0.004)*'Vîrsta 5-7 ani'!$C$6))</f>
        <v>2.9811764705882355</v>
      </c>
      <c r="H84" s="69" t="str">
        <f>IF(OR(TOTAL!H84="",TOTAL!H84=0),"",IF('Vîrsta 1-2 ani'!$C$6&lt;=0,(('Vîrsta 3-4 ani'!H84/'Vîrsta 3-4 ani'!$C$6)+0.0024)*'Vîrsta 5-7 ani'!$C$6,(('Vîrsta 1-2 ani'!H84/'Vîrsta 1-2 ani'!$C$6)+0.004)*'Vîrsta 5-7 ani'!$C$6))</f>
        <v/>
      </c>
      <c r="I84" s="69" t="str">
        <f>IF(OR(TOTAL!I84="",TOTAL!I84=0),"",IF('Vîrsta 1-2 ani'!$C$6&lt;=0,(('Vîrsta 3-4 ani'!I84/'Vîrsta 3-4 ani'!$C$6)+0.0024)*'Vîrsta 5-7 ani'!$C$6,(('Vîrsta 1-2 ani'!I84/'Vîrsta 1-2 ani'!$C$6)+0.004)*'Vîrsta 5-7 ani'!$C$6))</f>
        <v/>
      </c>
      <c r="J84" s="69">
        <f>IF(OR(TOTAL!J84="",TOTAL!J84=0),"",IF('Vîrsta 1-2 ani'!$C$6&lt;=0,(('Vîrsta 3-4 ani'!J84/'Vîrsta 3-4 ani'!$C$6)+0.0024)*'Vîrsta 5-7 ani'!$C$6,(('Vîrsta 1-2 ani'!J84/'Vîrsta 1-2 ani'!$C$6)+0.004)*'Vîrsta 5-7 ani'!$C$6))</f>
        <v>2.3929411764705883</v>
      </c>
      <c r="K84" s="69" t="str">
        <f>IF(OR(TOTAL!K84="",TOTAL!K84=0),"",IF('Vîrsta 1-2 ani'!$C$6&lt;=0,(('Vîrsta 3-4 ani'!K84/'Vîrsta 3-4 ani'!$C$6)+0.0024)*'Vîrsta 5-7 ani'!$C$6,(('Vîrsta 1-2 ani'!K84/'Vîrsta 1-2 ani'!$C$6)+0.004)*'Vîrsta 5-7 ani'!$C$6))</f>
        <v/>
      </c>
      <c r="L84" s="69">
        <f>IF(OR(TOTAL!L84="",TOTAL!L84=0),"",IF('Vîrsta 1-2 ani'!$C$6&lt;=0,(('Vîrsta 3-4 ani'!L84/'Vîrsta 3-4 ani'!$C$6)+0.0024)*'Vîrsta 5-7 ani'!$C$6,(('Vîrsta 1-2 ani'!L84/'Vîrsta 1-2 ani'!$C$6)+0.004)*'Vîrsta 5-7 ani'!$C$6))</f>
        <v>2.9811764705882355</v>
      </c>
      <c r="M84" s="69" t="str">
        <f>IF(OR(TOTAL!M84="",TOTAL!M84=0),"",IF('Vîrsta 1-2 ani'!$C$6&lt;=0,(('Vîrsta 3-4 ani'!M84/'Vîrsta 3-4 ani'!$C$6)+0.0024)*'Vîrsta 5-7 ani'!$C$6,(('Vîrsta 1-2 ani'!M84/'Vîrsta 1-2 ani'!$C$6)+0.004)*'Vîrsta 5-7 ani'!$C$6))</f>
        <v/>
      </c>
      <c r="N84" s="69" t="str">
        <f>IF(OR(TOTAL!N84="",TOTAL!N84=0),"",IF('Vîrsta 1-2 ani'!$C$6&lt;=0,(('Vîrsta 3-4 ani'!N84/'Vîrsta 3-4 ani'!$C$6)+0.0024)*'Vîrsta 5-7 ani'!$C$6,(('Vîrsta 1-2 ani'!N84/'Vîrsta 1-2 ani'!$C$6)+0.004)*'Vîrsta 5-7 ani'!$C$6))</f>
        <v/>
      </c>
      <c r="O84" s="69">
        <f>IF(OR(TOTAL!O84="",TOTAL!O84=0),"",IF('Vîrsta 1-2 ani'!$C$6&lt;=0,(('Vîrsta 3-4 ani'!O84/'Vîrsta 3-4 ani'!$C$6)+0.0024)*'Vîrsta 5-7 ani'!$C$6,(('Vîrsta 1-2 ani'!O84/'Vîrsta 1-2 ani'!$C$6)+0.004)*'Vîrsta 5-7 ani'!$C$6))</f>
        <v>2.9811764705882355</v>
      </c>
      <c r="P84" s="69" t="str">
        <f>IF(OR(TOTAL!P84="",TOTAL!P84=0),"",IF('Vîrsta 1-2 ani'!$C$6&lt;=0,(('Vîrsta 3-4 ani'!P84/'Vîrsta 3-4 ani'!$C$6)+0.0024)*'Vîrsta 5-7 ani'!$C$6,(('Vîrsta 1-2 ani'!P84/'Vîrsta 1-2 ani'!$C$6)+0.004)*'Vîrsta 5-7 ani'!$C$6))</f>
        <v/>
      </c>
      <c r="Q84" s="69">
        <f>IF(OR(TOTAL!Q84="",TOTAL!Q84=0),"",IF('Vîrsta 1-2 ani'!$C$6&lt;=0,(('Vîrsta 3-4 ani'!Q84/'Vîrsta 3-4 ani'!$C$6)+0.0024)*'Vîrsta 5-7 ani'!$C$6,(('Vîrsta 1-2 ani'!Q84/'Vîrsta 1-2 ani'!$C$6)+0.004)*'Vîrsta 5-7 ani'!$C$6))</f>
        <v>2.3929411764705883</v>
      </c>
      <c r="R84" s="69" t="str">
        <f>IF(OR(TOTAL!R84="",TOTAL!R84=0),"",IF('Vîrsta 1-2 ani'!$C$6&lt;=0,(('Vîrsta 3-4 ani'!R84/'Vîrsta 3-4 ani'!$C$6)+0.0024)*'Vîrsta 5-7 ani'!$C$6,(('Vîrsta 1-2 ani'!R84/'Vîrsta 1-2 ani'!$C$6)+0.004)*'Vîrsta 5-7 ani'!$C$6))</f>
        <v/>
      </c>
      <c r="S84" s="69" t="str">
        <f>IF(OR(TOTAL!S84="",TOTAL!S84=0),"",IF('Vîrsta 1-2 ani'!$C$6&lt;=0,(('Vîrsta 3-4 ani'!S84/'Vîrsta 3-4 ani'!$C$6)+0.0024)*'Vîrsta 5-7 ani'!$C$6,(('Vîrsta 1-2 ani'!S84/'Vîrsta 1-2 ani'!$C$6)+0.004)*'Vîrsta 5-7 ani'!$C$6))</f>
        <v/>
      </c>
      <c r="T84" s="69">
        <f>IF(OR(TOTAL!T84="",TOTAL!T84=0),"",IF('Vîrsta 1-2 ani'!$C$6&lt;=0,(('Vîrsta 3-4 ani'!T84/'Vîrsta 3-4 ani'!$C$6)+0.0024)*'Vîrsta 5-7 ani'!$C$6,(('Vîrsta 1-2 ani'!T84/'Vîrsta 1-2 ani'!$C$6)+0.004)*'Vîrsta 5-7 ani'!$C$6))</f>
        <v>2.3929411764705883</v>
      </c>
      <c r="U84" s="69" t="str">
        <f>IF(OR(TOTAL!U84="",TOTAL!U84=0),"",IF('Vîrsta 1-2 ani'!$C$6&lt;=0,(('Vîrsta 3-4 ani'!U84/'Vîrsta 3-4 ani'!$C$6)+0.0024)*'Vîrsta 5-7 ani'!$C$6,(('Vîrsta 1-2 ani'!U84/'Vîrsta 1-2 ani'!$C$6)+0.004)*'Vîrsta 5-7 ani'!$C$6))</f>
        <v/>
      </c>
      <c r="V84" s="69">
        <f>IF(OR(TOTAL!V84="",TOTAL!V84=0),"",IF('Vîrsta 1-2 ani'!$C$6&lt;=0,(('Vîrsta 3-4 ani'!V84/'Vîrsta 3-4 ani'!$C$6)+0.0024)*'Vîrsta 5-7 ani'!$C$6,(('Vîrsta 1-2 ani'!V84/'Vîrsta 1-2 ani'!$C$6)+0.004)*'Vîrsta 5-7 ani'!$C$6))</f>
        <v>2.3929411764705883</v>
      </c>
      <c r="W84" s="69" t="str">
        <f>IF(OR(TOTAL!W84="",TOTAL!W84=0),"",IF('Vîrsta 1-2 ani'!$C$6&lt;=0,(('Vîrsta 3-4 ani'!W84/'Vîrsta 3-4 ani'!$C$6)+0.0024)*'Vîrsta 5-7 ani'!$C$6,(('Vîrsta 1-2 ani'!W84/'Vîrsta 1-2 ani'!$C$6)+0.004)*'Vîrsta 5-7 ani'!$C$6))</f>
        <v/>
      </c>
      <c r="X84" s="69" t="str">
        <f>IF(OR(TOTAL!X84="",TOTAL!X84=0),"",IF('Vîrsta 1-2 ani'!$C$6&lt;=0,(('Vîrsta 3-4 ani'!X84/'Vîrsta 3-4 ani'!$C$6)+0.0024)*'Vîrsta 5-7 ani'!$C$6,(('Vîrsta 1-2 ani'!X84/'Vîrsta 1-2 ani'!$C$6)+0.004)*'Vîrsta 5-7 ani'!$C$6))</f>
        <v/>
      </c>
      <c r="Y84" s="69" t="str">
        <f>IF(OR(TOTAL!Y84="",TOTAL!Y84=0),"",IF('Vîrsta 1-2 ani'!$C$6&lt;=0,(('Vîrsta 3-4 ani'!Y84/'Vîrsta 3-4 ani'!$C$6)+0.0024)*'Vîrsta 5-7 ani'!$C$6,(('Vîrsta 1-2 ani'!Y84/'Vîrsta 1-2 ani'!$C$6)+0.004)*'Vîrsta 5-7 ani'!$C$6))</f>
        <v/>
      </c>
      <c r="Z84" s="10">
        <f t="shared" si="41"/>
        <v>21.496470588235297</v>
      </c>
      <c r="AA84" s="10">
        <f t="shared" si="37"/>
        <v>36.189344424638541</v>
      </c>
      <c r="AB84" s="20">
        <f t="shared" si="38"/>
        <v>21.713606654783128</v>
      </c>
      <c r="AC84" s="4">
        <v>40</v>
      </c>
      <c r="AD84" s="90">
        <f>IFERROR(IF($AB84=0,"",$AB84*AE84),"")</f>
        <v>3.691313131313132</v>
      </c>
      <c r="AE84" s="91">
        <v>0.17</v>
      </c>
      <c r="AF84" s="90">
        <f t="shared" si="43"/>
        <v>0.3691313131313132</v>
      </c>
      <c r="AG84" s="91">
        <v>1.7000000000000001E-2</v>
      </c>
      <c r="AH84" s="90">
        <f t="shared" si="44"/>
        <v>0</v>
      </c>
      <c r="AI84" s="91">
        <v>0</v>
      </c>
      <c r="AJ84" s="90">
        <f t="shared" si="45"/>
        <v>17.153749257278673</v>
      </c>
      <c r="AK84" s="91">
        <v>0.79</v>
      </c>
      <c r="AL84" s="200">
        <v>20</v>
      </c>
      <c r="AM84" s="129">
        <f t="shared" ref="AM84:AM86" si="46">IFERROR((AB84-AL84),"")</f>
        <v>1.7136066547831277</v>
      </c>
      <c r="AN84" s="129">
        <f t="shared" ref="AN84:AN86" si="47">IFERROR((AB84*100/AL84),"")</f>
        <v>108.56803327391565</v>
      </c>
      <c r="AO84" s="18"/>
    </row>
    <row r="85" spans="1:41" ht="17" x14ac:dyDescent="0.2">
      <c r="A85" s="72">
        <v>8</v>
      </c>
      <c r="B85" s="19" t="s">
        <v>5</v>
      </c>
      <c r="C85" s="69">
        <f>IF(OR(TOTAL!C85="",TOTAL!C85=0),"",IF('Vîrsta 1-2 ani'!$C$6&lt;=0,(('Vîrsta 3-4 ani'!C85/'Vîrsta 3-4 ani'!$C$6)+0.004)*'Vîrsta 5-7 ani'!$C$6,(('Vîrsta 1-2 ani'!C85/'Vîrsta 1-2 ani'!$C$6)+0.008)*'Vîrsta 5-7 ani'!$C$6))</f>
        <v>0.71058823529411763</v>
      </c>
      <c r="D85" s="69">
        <f>IF(OR(TOTAL!D85="",TOTAL!D85=0),"",IF('Vîrsta 1-2 ani'!$C$6&lt;=0,(('Vîrsta 3-4 ani'!D85/'Vîrsta 3-4 ani'!$C$6)+0.004)*'Vîrsta 5-7 ani'!$C$6,(('Vîrsta 1-2 ani'!D85/'Vîrsta 1-2 ani'!$C$6)+0.008)*'Vîrsta 5-7 ani'!$C$6))</f>
        <v>0.42823529411764699</v>
      </c>
      <c r="E85" s="69">
        <f>IF(OR(TOTAL!E85="",TOTAL!E85=0),"",IF('Vîrsta 1-2 ani'!$C$6&lt;=0,(('Vîrsta 3-4 ani'!E85/'Vîrsta 3-4 ani'!$C$6)+0.004)*'Vîrsta 5-7 ani'!$C$6,(('Vîrsta 1-2 ani'!E85/'Vîrsta 1-2 ani'!$C$6)+0.008)*'Vîrsta 5-7 ani'!$C$6))</f>
        <v>2.1929411764705882</v>
      </c>
      <c r="F85" s="69">
        <f>IF(OR(TOTAL!F85="",TOTAL!F85=0),"",IF('Vîrsta 1-2 ani'!$C$6&lt;=0,(('Vîrsta 3-4 ani'!F85/'Vîrsta 3-4 ani'!$C$6)+0.004)*'Vîrsta 5-7 ani'!$C$6,(('Vîrsta 1-2 ani'!F85/'Vîrsta 1-2 ani'!$C$6)+0.008)*'Vîrsta 5-7 ani'!$C$6))</f>
        <v>1.5223529411764705</v>
      </c>
      <c r="G85" s="69">
        <f>IF(OR(TOTAL!G85="",TOTAL!G85=0),"",IF('Vîrsta 1-2 ani'!$C$6&lt;=0,(('Vîrsta 3-4 ani'!G85/'Vîrsta 3-4 ani'!$C$6)+0.004)*'Vîrsta 5-7 ani'!$C$6,(('Vîrsta 1-2 ani'!G85/'Vîrsta 1-2 ani'!$C$6)+0.008)*'Vîrsta 5-7 ani'!$C$6))</f>
        <v>0.6047058823529412</v>
      </c>
      <c r="H85" s="69">
        <f>IF(OR(TOTAL!H85="",TOTAL!H85=0),"",IF('Vîrsta 1-2 ani'!$C$6&lt;=0,(('Vîrsta 3-4 ani'!H85/'Vîrsta 3-4 ani'!$C$6)+0.004)*'Vîrsta 5-7 ani'!$C$6,(('Vîrsta 1-2 ani'!H85/'Vîrsta 1-2 ani'!$C$6)+0.008)*'Vîrsta 5-7 ani'!$C$6))</f>
        <v>0.88705882352941168</v>
      </c>
      <c r="I85" s="69">
        <f>IF(OR(TOTAL!I85="",TOTAL!I85=0),"",IF('Vîrsta 1-2 ani'!$C$6&lt;=0,(('Vîrsta 3-4 ani'!I85/'Vîrsta 3-4 ani'!$C$6)+0.004)*'Vîrsta 5-7 ani'!$C$6,(('Vîrsta 1-2 ani'!I85/'Vîrsta 1-2 ani'!$C$6)+0.008)*'Vîrsta 5-7 ani'!$C$6))</f>
        <v>0.35764705882352943</v>
      </c>
      <c r="J85" s="69">
        <f>IF(OR(TOTAL!J85="",TOTAL!J85=0),"",IF('Vîrsta 1-2 ani'!$C$6&lt;=0,(('Vîrsta 3-4 ani'!J85/'Vîrsta 3-4 ani'!$C$6)+0.004)*'Vîrsta 5-7 ani'!$C$6,(('Vîrsta 1-2 ani'!J85/'Vîrsta 1-2 ani'!$C$6)+0.008)*'Vîrsta 5-7 ani'!$C$6))</f>
        <v>1.6635294117647059</v>
      </c>
      <c r="K85" s="69">
        <f>IF(OR(TOTAL!K85="",TOTAL!K85=0),"",IF('Vîrsta 1-2 ani'!$C$6&lt;=0,(('Vîrsta 3-4 ani'!K85/'Vîrsta 3-4 ani'!$C$6)+0.004)*'Vîrsta 5-7 ani'!$C$6,(('Vîrsta 1-2 ani'!K85/'Vîrsta 1-2 ani'!$C$6)+0.008)*'Vîrsta 5-7 ani'!$C$6))</f>
        <v>1.2752941176470587</v>
      </c>
      <c r="L85" s="69">
        <f>IF(OR(TOTAL!L85="",TOTAL!L85=0),"",IF('Vîrsta 1-2 ani'!$C$6&lt;=0,(('Vîrsta 3-4 ani'!L85/'Vîrsta 3-4 ani'!$C$6)+0.004)*'Vîrsta 5-7 ani'!$C$6,(('Vîrsta 1-2 ani'!L85/'Vîrsta 1-2 ani'!$C$6)+0.008)*'Vîrsta 5-7 ani'!$C$6))</f>
        <v>0.35764705882352943</v>
      </c>
      <c r="M85" s="69">
        <f>IF(OR(TOTAL!M85="",TOTAL!M85=0),"",IF('Vîrsta 1-2 ani'!$C$6&lt;=0,(('Vîrsta 3-4 ani'!M85/'Vîrsta 3-4 ani'!$C$6)+0.004)*'Vîrsta 5-7 ani'!$C$6,(('Vîrsta 1-2 ani'!M85/'Vîrsta 1-2 ani'!$C$6)+0.008)*'Vîrsta 5-7 ani'!$C$6))</f>
        <v>0.67529411764705882</v>
      </c>
      <c r="N85" s="69">
        <f>IF(OR(TOTAL!N85="",TOTAL!N85=0),"",IF('Vîrsta 1-2 ani'!$C$6&lt;=0,(('Vîrsta 3-4 ani'!N85/'Vîrsta 3-4 ani'!$C$6)+0.004)*'Vîrsta 5-7 ani'!$C$6,(('Vîrsta 1-2 ani'!N85/'Vîrsta 1-2 ani'!$C$6)+0.008)*'Vîrsta 5-7 ani'!$C$6))</f>
        <v>0.35764705882352943</v>
      </c>
      <c r="O85" s="69">
        <f>IF(OR(TOTAL!O85="",TOTAL!O85=0),"",IF('Vîrsta 1-2 ani'!$C$6&lt;=0,(('Vîrsta 3-4 ani'!O85/'Vîrsta 3-4 ani'!$C$6)+0.004)*'Vîrsta 5-7 ani'!$C$6,(('Vîrsta 1-2 ani'!O85/'Vîrsta 1-2 ani'!$C$6)+0.008)*'Vîrsta 5-7 ani'!$C$6))</f>
        <v>1.6988235294117644</v>
      </c>
      <c r="P85" s="69">
        <f>IF(OR(TOTAL!P85="",TOTAL!P85=0),"",IF('Vîrsta 1-2 ani'!$C$6&lt;=0,(('Vîrsta 3-4 ani'!P85/'Vîrsta 3-4 ani'!$C$6)+0.004)*'Vîrsta 5-7 ani'!$C$6,(('Vîrsta 1-2 ani'!P85/'Vîrsta 1-2 ani'!$C$6)+0.008)*'Vîrsta 5-7 ani'!$C$6))</f>
        <v>1.4517647058823526</v>
      </c>
      <c r="Q85" s="69">
        <f>IF(OR(TOTAL!Q85="",TOTAL!Q85=0),"",IF('Vîrsta 1-2 ani'!$C$6&lt;=0,(('Vîrsta 3-4 ani'!Q85/'Vîrsta 3-4 ani'!$C$6)+0.004)*'Vîrsta 5-7 ani'!$C$6,(('Vîrsta 1-2 ani'!Q85/'Vîrsta 1-2 ani'!$C$6)+0.008)*'Vîrsta 5-7 ani'!$C$6))</f>
        <v>0.39294117647058824</v>
      </c>
      <c r="R85" s="69">
        <f>IF(OR(TOTAL!R85="",TOTAL!R85=0),"",IF('Vîrsta 1-2 ani'!$C$6&lt;=0,(('Vîrsta 3-4 ani'!R85/'Vîrsta 3-4 ani'!$C$6)+0.004)*'Vîrsta 5-7 ani'!$C$6,(('Vîrsta 1-2 ani'!R85/'Vîrsta 1-2 ani'!$C$6)+0.008)*'Vîrsta 5-7 ani'!$C$6))</f>
        <v>0.85176470588235298</v>
      </c>
      <c r="S85" s="69">
        <f>IF(OR(TOTAL!S85="",TOTAL!S85=0),"",IF('Vîrsta 1-2 ani'!$C$6&lt;=0,(('Vîrsta 3-4 ani'!S85/'Vîrsta 3-4 ani'!$C$6)+0.004)*'Vîrsta 5-7 ani'!$C$6,(('Vîrsta 1-2 ani'!S85/'Vîrsta 1-2 ani'!$C$6)+0.008)*'Vîrsta 5-7 ani'!$C$6))</f>
        <v>0.32235294117647056</v>
      </c>
      <c r="T85" s="69">
        <f>IF(OR(TOTAL!T85="",TOTAL!T85=0),"",IF('Vîrsta 1-2 ani'!$C$6&lt;=0,(('Vîrsta 3-4 ani'!T85/'Vîrsta 3-4 ani'!$C$6)+0.004)*'Vîrsta 5-7 ani'!$C$6,(('Vîrsta 1-2 ani'!T85/'Vîrsta 1-2 ani'!$C$6)+0.008)*'Vîrsta 5-7 ani'!$C$6))</f>
        <v>1.6635294117647059</v>
      </c>
      <c r="U85" s="69">
        <f>IF(OR(TOTAL!U85="",TOTAL!U85=0),"",IF('Vîrsta 1-2 ani'!$C$6&lt;=0,(('Vîrsta 3-4 ani'!U85/'Vîrsta 3-4 ani'!$C$6)+0.004)*'Vîrsta 5-7 ani'!$C$6,(('Vîrsta 1-2 ani'!U85/'Vîrsta 1-2 ani'!$C$6)+0.008)*'Vîrsta 5-7 ani'!$C$6))</f>
        <v>1.9105882352941177</v>
      </c>
      <c r="V85" s="69">
        <f>IF(OR(TOTAL!V85="",TOTAL!V85=0),"",IF('Vîrsta 1-2 ani'!$C$6&lt;=0,(('Vîrsta 3-4 ani'!V85/'Vîrsta 3-4 ani'!$C$6)+0.004)*'Vîrsta 5-7 ani'!$C$6,(('Vîrsta 1-2 ani'!V85/'Vîrsta 1-2 ani'!$C$6)+0.008)*'Vîrsta 5-7 ani'!$C$6))</f>
        <v>0.35764705882352943</v>
      </c>
      <c r="W85" s="69">
        <f>IF(OR(TOTAL!W85="",TOTAL!W85=0),"",IF('Vîrsta 1-2 ani'!$C$6&lt;=0,(('Vîrsta 3-4 ani'!W85/'Vîrsta 3-4 ani'!$C$6)+0.004)*'Vîrsta 5-7 ani'!$C$6,(('Vîrsta 1-2 ani'!W85/'Vîrsta 1-2 ani'!$C$6)+0.008)*'Vîrsta 5-7 ani'!$C$6))</f>
        <v>0.32235294117647056</v>
      </c>
      <c r="X85" s="69">
        <f>IF(OR(TOTAL!X85="",TOTAL!X85=0),"",IF('Vîrsta 1-2 ani'!$C$6&lt;=0,(('Vîrsta 3-4 ani'!X85/'Vîrsta 3-4 ani'!$C$6)+0.004)*'Vîrsta 5-7 ani'!$C$6,(('Vîrsta 1-2 ani'!X85/'Vîrsta 1-2 ani'!$C$6)+0.008)*'Vîrsta 5-7 ani'!$C$6))</f>
        <v>0.39294117647058824</v>
      </c>
      <c r="Y85" s="69" t="str">
        <f>IF(OR(TOTAL!Y85="",TOTAL!Y85=0),"",IF('Vîrsta 1-2 ani'!$C$6&lt;=0,(('Vîrsta 3-4 ani'!Y85/'Vîrsta 3-4 ani'!$C$6)+0.004)*'Vîrsta 5-7 ani'!$C$6,(('Vîrsta 1-2 ani'!Y85/'Vîrsta 1-2 ani'!$C$6)+0.008)*'Vîrsta 5-7 ani'!$C$6))</f>
        <v/>
      </c>
      <c r="Z85" s="10">
        <f t="shared" si="41"/>
        <v>20.39764705882353</v>
      </c>
      <c r="AA85" s="10">
        <f t="shared" si="37"/>
        <v>34.33947316300258</v>
      </c>
      <c r="AB85" s="20">
        <f t="shared" si="38"/>
        <v>29.875341651812246</v>
      </c>
      <c r="AC85" s="4">
        <v>13</v>
      </c>
      <c r="AD85" s="90">
        <f>IFERROR(IF($AB85=0,"",$AB85*AE85),"")</f>
        <v>3.8837944147355921</v>
      </c>
      <c r="AE85" s="91">
        <v>0.13</v>
      </c>
      <c r="AF85" s="90">
        <f t="shared" si="43"/>
        <v>2.9875341651812248</v>
      </c>
      <c r="AG85" s="91">
        <v>0.1</v>
      </c>
      <c r="AH85" s="90">
        <f t="shared" si="44"/>
        <v>0.29875341651812248</v>
      </c>
      <c r="AI85" s="91">
        <v>0.01</v>
      </c>
      <c r="AJ85" s="90">
        <f t="shared" si="45"/>
        <v>42.72173856209151</v>
      </c>
      <c r="AK85" s="91">
        <v>1.43</v>
      </c>
      <c r="AL85" s="193">
        <v>32</v>
      </c>
      <c r="AM85" s="96">
        <f t="shared" si="46"/>
        <v>-2.1246583481877543</v>
      </c>
      <c r="AN85" s="96">
        <f t="shared" si="47"/>
        <v>93.360442661913268</v>
      </c>
      <c r="AO85" s="18"/>
    </row>
    <row r="86" spans="1:41" ht="34" x14ac:dyDescent="0.2">
      <c r="A86" s="310">
        <v>9</v>
      </c>
      <c r="B86" s="67" t="s">
        <v>1</v>
      </c>
      <c r="C86" s="69">
        <f>IF(OR(TOTAL!C86="",TOTAL!C86=0),"",IF('Vîrsta 1-2 ani'!$C$6&lt;=0,(('Vîrsta 3-4 ani'!C86/'Vîrsta 3-4 ani'!$C$6)+0.0008)*'Vîrsta 5-7 ani'!$C$6,(('Vîrsta 1-2 ani'!C86/'Vîrsta 1-2 ani'!$C$6)+0.0008)*'Vîrsta 5-7 ani'!$C$6))</f>
        <v>0.8334117647058823</v>
      </c>
      <c r="D86" s="69">
        <f>IF(OR(TOTAL!D86="",TOTAL!D86=0),"",IF('Vîrsta 1-2 ani'!$C$6&lt;=0,(('Vîrsta 3-4 ani'!D86/'Vîrsta 3-4 ani'!$C$6)+0.0008)*'Vîrsta 5-7 ani'!$C$6,(('Vîrsta 1-2 ani'!D86/'Vîrsta 1-2 ani'!$C$6)+0.0008)*'Vîrsta 5-7 ani'!$C$6))</f>
        <v>0.79811764705882349</v>
      </c>
      <c r="E86" s="69">
        <f>IF(OR(TOTAL!E86="",TOTAL!E86=0),"",IF('Vîrsta 1-2 ani'!$C$6&lt;=0,(('Vîrsta 3-4 ani'!E86/'Vîrsta 3-4 ani'!$C$6)+0.0008)*'Vîrsta 5-7 ani'!$C$6,(('Vîrsta 1-2 ani'!E86/'Vîrsta 1-2 ani'!$C$6)+0.0008)*'Vîrsta 5-7 ani'!$C$6))</f>
        <v>0.40400000000000003</v>
      </c>
      <c r="F86" s="69" t="str">
        <f>IF(OR(TOTAL!F86="",TOTAL!F86=0),"",IF('Vîrsta 1-2 ani'!$C$6&lt;=0,(('Vîrsta 3-4 ani'!F86/'Vîrsta 3-4 ani'!$C$6)+0.0008)*'Vîrsta 5-7 ani'!$C$6,(('Vîrsta 1-2 ani'!F86/'Vîrsta 1-2 ani'!$C$6)+0.0008)*'Vîrsta 5-7 ani'!$C$6))</f>
        <v/>
      </c>
      <c r="G86" s="69" t="str">
        <f>IF(OR(TOTAL!G86="",TOTAL!G86=0),"",IF('Vîrsta 1-2 ani'!$C$6&lt;=0,(('Vîrsta 3-4 ani'!G86/'Vîrsta 3-4 ani'!$C$6)+0.0008)*'Vîrsta 5-7 ani'!$C$6,(('Vîrsta 1-2 ani'!G86/'Vîrsta 1-2 ani'!$C$6)+0.0008)*'Vîrsta 5-7 ani'!$C$6))</f>
        <v/>
      </c>
      <c r="H86" s="69" t="str">
        <f>IF(OR(TOTAL!H86="",TOTAL!H86=0),"",IF('Vîrsta 1-2 ani'!$C$6&lt;=0,(('Vîrsta 3-4 ani'!H86/'Vîrsta 3-4 ani'!$C$6)+0.0008)*'Vîrsta 5-7 ani'!$C$6,(('Vîrsta 1-2 ani'!H86/'Vîrsta 1-2 ani'!$C$6)+0.0008)*'Vîrsta 5-7 ani'!$C$6))</f>
        <v/>
      </c>
      <c r="I86" s="69">
        <f>IF(OR(TOTAL!I86="",TOTAL!I86=0),"",IF('Vîrsta 1-2 ani'!$C$6&lt;=0,(('Vîrsta 3-4 ani'!I86/'Vîrsta 3-4 ani'!$C$6)+0.0008)*'Vîrsta 5-7 ani'!$C$6,(('Vîrsta 1-2 ani'!I86/'Vîrsta 1-2 ani'!$C$6)+0.0008)*'Vîrsta 5-7 ani'!$C$6))</f>
        <v>0.71576470588235286</v>
      </c>
      <c r="J86" s="69">
        <f>IF(OR(TOTAL!J86="",TOTAL!J86=0),"",IF('Vîrsta 1-2 ani'!$C$6&lt;=0,(('Vîrsta 3-4 ani'!J86/'Vîrsta 3-4 ani'!$C$6)+0.0008)*'Vîrsta 5-7 ani'!$C$6,(('Vîrsta 1-2 ani'!J86/'Vîrsta 1-2 ani'!$C$6)+0.0008)*'Vîrsta 5-7 ani'!$C$6))</f>
        <v>0.40400000000000003</v>
      </c>
      <c r="K86" s="69" t="str">
        <f>IF(OR(TOTAL!K86="",TOTAL!K86=0),"",IF('Vîrsta 1-2 ani'!$C$6&lt;=0,(('Vîrsta 3-4 ani'!K86/'Vîrsta 3-4 ani'!$C$6)+0.0008)*'Vîrsta 5-7 ani'!$C$6,(('Vîrsta 1-2 ani'!K86/'Vîrsta 1-2 ani'!$C$6)+0.0008)*'Vîrsta 5-7 ani'!$C$6))</f>
        <v/>
      </c>
      <c r="L86" s="69" t="str">
        <f>IF(OR(TOTAL!L86="",TOTAL!L86=0),"",IF('Vîrsta 1-2 ani'!$C$6&lt;=0,(('Vîrsta 3-4 ani'!L86/'Vîrsta 3-4 ani'!$C$6)+0.0008)*'Vîrsta 5-7 ani'!$C$6,(('Vîrsta 1-2 ani'!L86/'Vîrsta 1-2 ani'!$C$6)+0.0008)*'Vîrsta 5-7 ani'!$C$6))</f>
        <v/>
      </c>
      <c r="M86" s="69">
        <f>IF(OR(TOTAL!M86="",TOTAL!M86=0),"",IF('Vîrsta 1-2 ani'!$C$6&lt;=0,(('Vîrsta 3-4 ani'!M86/'Vîrsta 3-4 ani'!$C$6)+0.0008)*'Vîrsta 5-7 ani'!$C$6,(('Vîrsta 1-2 ani'!M86/'Vîrsta 1-2 ani'!$C$6)+0.0008)*'Vîrsta 5-7 ani'!$C$6))</f>
        <v>0.72752941176470587</v>
      </c>
      <c r="N86" s="69" t="str">
        <f>IF(OR(TOTAL!N86="",TOTAL!N86=0),"",IF('Vîrsta 1-2 ani'!$C$6&lt;=0,(('Vîrsta 3-4 ani'!N86/'Vîrsta 3-4 ani'!$C$6)+0.0008)*'Vîrsta 5-7 ani'!$C$6,(('Vîrsta 1-2 ani'!N86/'Vîrsta 1-2 ani'!$C$6)+0.0008)*'Vîrsta 5-7 ani'!$C$6))</f>
        <v/>
      </c>
      <c r="O86" s="69">
        <f>IF(OR(TOTAL!O86="",TOTAL!O86=0),"",IF('Vîrsta 1-2 ani'!$C$6&lt;=0,(('Vîrsta 3-4 ani'!O86/'Vîrsta 3-4 ani'!$C$6)+0.0008)*'Vîrsta 5-7 ani'!$C$6,(('Vîrsta 1-2 ani'!O86/'Vîrsta 1-2 ani'!$C$6)+0.0008)*'Vîrsta 5-7 ani'!$C$6))</f>
        <v>0.40400000000000003</v>
      </c>
      <c r="P86" s="69" t="str">
        <f>IF(OR(TOTAL!P86="",TOTAL!P86=0),"",IF('Vîrsta 1-2 ani'!$C$6&lt;=0,(('Vîrsta 3-4 ani'!P86/'Vîrsta 3-4 ani'!$C$6)+0.0008)*'Vîrsta 5-7 ani'!$C$6,(('Vîrsta 1-2 ani'!P86/'Vîrsta 1-2 ani'!$C$6)+0.0008)*'Vîrsta 5-7 ani'!$C$6))</f>
        <v/>
      </c>
      <c r="Q86" s="69" t="str">
        <f>IF(OR(TOTAL!Q86="",TOTAL!Q86=0),"",IF('Vîrsta 1-2 ani'!$C$6&lt;=0,(('Vîrsta 3-4 ani'!Q86/'Vîrsta 3-4 ani'!$C$6)+0.0008)*'Vîrsta 5-7 ani'!$C$6,(('Vîrsta 1-2 ani'!Q86/'Vîrsta 1-2 ani'!$C$6)+0.0008)*'Vîrsta 5-7 ani'!$C$6))</f>
        <v/>
      </c>
      <c r="R86" s="69" t="str">
        <f>IF(OR(TOTAL!R86="",TOTAL!R86=0),"",IF('Vîrsta 1-2 ani'!$C$6&lt;=0,(('Vîrsta 3-4 ani'!R86/'Vîrsta 3-4 ani'!$C$6)+0.0008)*'Vîrsta 5-7 ani'!$C$6,(('Vîrsta 1-2 ani'!R86/'Vîrsta 1-2 ani'!$C$6)+0.0008)*'Vîrsta 5-7 ani'!$C$6))</f>
        <v/>
      </c>
      <c r="S86" s="69">
        <f>IF(OR(TOTAL!S86="",TOTAL!S86=0),"",IF('Vîrsta 1-2 ani'!$C$6&lt;=0,(('Vîrsta 3-4 ani'!S86/'Vîrsta 3-4 ani'!$C$6)+0.0008)*'Vîrsta 5-7 ani'!$C$6,(('Vîrsta 1-2 ani'!S86/'Vîrsta 1-2 ani'!$C$6)+0.0008)*'Vîrsta 5-7 ani'!$C$6))</f>
        <v>0.63929411764705879</v>
      </c>
      <c r="T86" s="69">
        <f>IF(OR(TOTAL!T86="",TOTAL!T86=0),"",IF('Vîrsta 1-2 ani'!$C$6&lt;=0,(('Vîrsta 3-4 ani'!T86/'Vîrsta 3-4 ani'!$C$6)+0.0008)*'Vîrsta 5-7 ani'!$C$6,(('Vîrsta 1-2 ani'!T86/'Vîrsta 1-2 ani'!$C$6)+0.0008)*'Vîrsta 5-7 ani'!$C$6))</f>
        <v>0.40400000000000003</v>
      </c>
      <c r="U86" s="69" t="str">
        <f>IF(OR(TOTAL!U86="",TOTAL!U86=0),"",IF('Vîrsta 1-2 ani'!$C$6&lt;=0,(('Vîrsta 3-4 ani'!U86/'Vîrsta 3-4 ani'!$C$6)+0.0008)*'Vîrsta 5-7 ani'!$C$6,(('Vîrsta 1-2 ani'!U86/'Vîrsta 1-2 ani'!$C$6)+0.0008)*'Vîrsta 5-7 ani'!$C$6))</f>
        <v/>
      </c>
      <c r="V86" s="69" t="str">
        <f>IF(OR(TOTAL!V86="",TOTAL!V86=0),"",IF('Vîrsta 1-2 ani'!$C$6&lt;=0,(('Vîrsta 3-4 ani'!V86/'Vîrsta 3-4 ani'!$C$6)+0.0008)*'Vîrsta 5-7 ani'!$C$6,(('Vîrsta 1-2 ani'!V86/'Vîrsta 1-2 ani'!$C$6)+0.0008)*'Vîrsta 5-7 ani'!$C$6))</f>
        <v/>
      </c>
      <c r="W86" s="69" t="str">
        <f>IF(OR(TOTAL!W86="",TOTAL!W86=0),"",IF('Vîrsta 1-2 ani'!$C$6&lt;=0,(('Vîrsta 3-4 ani'!W86/'Vîrsta 3-4 ani'!$C$6)+0.0008)*'Vîrsta 5-7 ani'!$C$6,(('Vîrsta 1-2 ani'!W86/'Vîrsta 1-2 ani'!$C$6)+0.0008)*'Vîrsta 5-7 ani'!$C$6))</f>
        <v/>
      </c>
      <c r="X86" s="69">
        <f>IF(OR(TOTAL!X86="",TOTAL!X86=0),"",IF('Vîrsta 1-2 ani'!$C$6&lt;=0,(('Vîrsta 3-4 ani'!X86/'Vîrsta 3-4 ani'!$C$6)+0.0008)*'Vîrsta 5-7 ani'!$C$6,(('Vîrsta 1-2 ani'!X86/'Vîrsta 1-2 ani'!$C$6)+0.0008)*'Vîrsta 5-7 ani'!$C$6))</f>
        <v>0.66870588235294126</v>
      </c>
      <c r="Y86" s="69" t="str">
        <f>IF(OR(TOTAL!Y86="",TOTAL!Y86=0),"",IF('Vîrsta 1-2 ani'!$C$6&lt;=0,(('Vîrsta 3-4 ani'!Y86/'Vîrsta 3-4 ani'!$C$6)+0.0008)*'Vîrsta 5-7 ani'!$C$6,(('Vîrsta 1-2 ani'!Y86/'Vîrsta 1-2 ani'!$C$6)+0.0008)*'Vîrsta 5-7 ani'!$C$6))</f>
        <v/>
      </c>
      <c r="Z86" s="10">
        <f t="shared" ref="Z86:Z92" si="48">SUM(C86:Y86)</f>
        <v>5.9988235294117649</v>
      </c>
      <c r="AA86" s="10">
        <f t="shared" si="37"/>
        <v>10.099029510794217</v>
      </c>
      <c r="AB86" s="10">
        <f t="shared" ref="AB86:AB91" si="49">IFERROR(IF($AA86=0,"",$AA86-AC86*AA86/100),"")</f>
        <v>10.008138245197069</v>
      </c>
      <c r="AC86" s="4">
        <v>0.9</v>
      </c>
      <c r="AD86" s="90">
        <f>IFERROR(IF($AB86=0,"",$AB86*AE86),"")</f>
        <v>1.5712777044959398</v>
      </c>
      <c r="AE86" s="91">
        <v>0.157</v>
      </c>
      <c r="AF86" s="90">
        <f>IFERROR(IF($AB86=0,"",$AB86*AG86),"")</f>
        <v>0.17013835016835019</v>
      </c>
      <c r="AG86" s="91">
        <v>1.7000000000000001E-2</v>
      </c>
      <c r="AH86" s="90">
        <f>IFERROR(IF($AB86=0,"",$AB86*AI86),"")</f>
        <v>4.0232715745692218</v>
      </c>
      <c r="AI86" s="91">
        <v>0.40200000000000002</v>
      </c>
      <c r="AJ86" s="90">
        <f>IFERROR(IF($AB86=0,"",$AB86*AK86),"")</f>
        <v>22.758506369578136</v>
      </c>
      <c r="AK86" s="91">
        <v>2.274</v>
      </c>
      <c r="AL86" s="197">
        <v>4.8</v>
      </c>
      <c r="AM86" s="108">
        <f t="shared" si="46"/>
        <v>5.2081382451970688</v>
      </c>
      <c r="AN86" s="108">
        <f t="shared" si="47"/>
        <v>208.50288010827225</v>
      </c>
      <c r="AO86" s="18"/>
    </row>
    <row r="87" spans="1:41" s="31" customFormat="1" ht="17" x14ac:dyDescent="0.2">
      <c r="A87" s="311"/>
      <c r="B87" s="57" t="s">
        <v>25</v>
      </c>
      <c r="C87" s="245">
        <f>IF(OR(TOTAL!C87="",TOTAL!C87=0),"",TOTAL!C87/TOTAL!$C$6*'Vîrsta 5-7 ani'!$C$6)</f>
        <v>0.82352941176470584</v>
      </c>
      <c r="D87" s="245" t="str">
        <f>IF(OR(TOTAL!D87="",TOTAL!D87=0),"",TOTAL!D87/TOTAL!$C$6*'Vîrsta 5-7 ani'!$C$6)</f>
        <v/>
      </c>
      <c r="E87" s="245" t="str">
        <f>IF(OR(TOTAL!E87="",TOTAL!E87=0),"",TOTAL!E87/TOTAL!$C$6*'Vîrsta 5-7 ani'!$C$6)</f>
        <v/>
      </c>
      <c r="F87" s="245" t="str">
        <f>IF(OR(TOTAL!F87="",TOTAL!F87=0),"",TOTAL!F87/TOTAL!$C$6*'Vîrsta 5-7 ani'!$C$6)</f>
        <v/>
      </c>
      <c r="G87" s="245" t="str">
        <f>IF(OR(TOTAL!G87="",TOTAL!G87=0),"",TOTAL!G87/TOTAL!$C$6*'Vîrsta 5-7 ani'!$C$6)</f>
        <v/>
      </c>
      <c r="H87" s="245" t="str">
        <f>IF(OR(TOTAL!H87="",TOTAL!H87=0),"",TOTAL!H87/TOTAL!$C$6*'Vîrsta 5-7 ani'!$C$6)</f>
        <v/>
      </c>
      <c r="I87" s="245" t="str">
        <f>IF(OR(TOTAL!I87="",TOTAL!I87=0),"",TOTAL!I87/TOTAL!$C$6*'Vîrsta 5-7 ani'!$C$6)</f>
        <v/>
      </c>
      <c r="J87" s="245" t="str">
        <f>IF(OR(TOTAL!J87="",TOTAL!J87=0),"",TOTAL!J87/TOTAL!$C$6*'Vîrsta 5-7 ani'!$C$6)</f>
        <v/>
      </c>
      <c r="K87" s="245" t="str">
        <f>IF(OR(TOTAL!K87="",TOTAL!K87=0),"",TOTAL!K87/TOTAL!$C$6*'Vîrsta 5-7 ani'!$C$6)</f>
        <v/>
      </c>
      <c r="L87" s="245" t="str">
        <f>IF(OR(TOTAL!L87="",TOTAL!L87=0),"",TOTAL!L87/TOTAL!$C$6*'Vîrsta 5-7 ani'!$C$6)</f>
        <v/>
      </c>
      <c r="M87" s="245">
        <f>IF(OR(TOTAL!M87="",TOTAL!M87=0),"",TOTAL!M87/TOTAL!$C$6*'Vîrsta 5-7 ani'!$C$6)</f>
        <v>0.71764705882352942</v>
      </c>
      <c r="N87" s="245" t="str">
        <f>IF(OR(TOTAL!N87="",TOTAL!N87=0),"",TOTAL!N87/TOTAL!$C$6*'Vîrsta 5-7 ani'!$C$6)</f>
        <v/>
      </c>
      <c r="O87" s="245" t="str">
        <f>IF(OR(TOTAL!O87="",TOTAL!O87=0),"",TOTAL!O87/TOTAL!$C$6*'Vîrsta 5-7 ani'!$C$6)</f>
        <v/>
      </c>
      <c r="P87" s="245" t="str">
        <f>IF(OR(TOTAL!P87="",TOTAL!P87=0),"",TOTAL!P87/TOTAL!$C$6*'Vîrsta 5-7 ani'!$C$6)</f>
        <v/>
      </c>
      <c r="Q87" s="245" t="str">
        <f>IF(OR(TOTAL!Q87="",TOTAL!Q87=0),"",TOTAL!Q87/TOTAL!$C$6*'Vîrsta 5-7 ani'!$C$6)</f>
        <v/>
      </c>
      <c r="R87" s="245" t="str">
        <f>IF(OR(TOTAL!R87="",TOTAL!R87=0),"",TOTAL!R87/TOTAL!$C$6*'Vîrsta 5-7 ani'!$C$6)</f>
        <v/>
      </c>
      <c r="S87" s="245" t="str">
        <f>IF(OR(TOTAL!S87="",TOTAL!S87=0),"",TOTAL!S87/TOTAL!$C$6*'Vîrsta 5-7 ani'!$C$6)</f>
        <v/>
      </c>
      <c r="T87" s="245" t="str">
        <f>IF(OR(TOTAL!T87="",TOTAL!T87=0),"",TOTAL!T87/TOTAL!$C$6*'Vîrsta 5-7 ani'!$C$6)</f>
        <v/>
      </c>
      <c r="U87" s="245" t="str">
        <f>IF(OR(TOTAL!U87="",TOTAL!U87=0),"",TOTAL!U87/TOTAL!$C$6*'Vîrsta 5-7 ani'!$C$6)</f>
        <v/>
      </c>
      <c r="V87" s="245" t="str">
        <f>IF(OR(TOTAL!V87="",TOTAL!V87=0),"",TOTAL!V87/TOTAL!$C$6*'Vîrsta 5-7 ani'!$C$6)</f>
        <v/>
      </c>
      <c r="W87" s="245" t="str">
        <f>IF(OR(TOTAL!W87="",TOTAL!W87=0),"",TOTAL!W87/TOTAL!$C$6*'Vîrsta 5-7 ani'!$C$6)</f>
        <v/>
      </c>
      <c r="X87" s="245">
        <f>IF(OR(TOTAL!X87="",TOTAL!X87=0),"",TOTAL!X87/TOTAL!$C$6*'Vîrsta 5-7 ani'!$C$6)</f>
        <v>0.6588235294117647</v>
      </c>
      <c r="Y87" s="245" t="str">
        <f>IF(OR(TOTAL!Y87="",TOTAL!Y87=0),"",TOTAL!Y87/TOTAL!$C$6*'Vîrsta 5-7 ani'!$C$6)</f>
        <v/>
      </c>
      <c r="Z87" s="11">
        <f t="shared" si="48"/>
        <v>2.1999999999999997</v>
      </c>
      <c r="AA87" s="11">
        <f t="shared" si="37"/>
        <v>3.7037037037037033</v>
      </c>
      <c r="AB87" s="11">
        <f t="shared" si="49"/>
        <v>3.6851851851851847</v>
      </c>
      <c r="AC87" s="7">
        <v>0.5</v>
      </c>
      <c r="AD87" s="97">
        <f>IFERROR(IF($AB87=0,"",$AB87*AE87),"")</f>
        <v>0.84759259259259256</v>
      </c>
      <c r="AE87" s="98">
        <v>0.23</v>
      </c>
      <c r="AF87" s="97">
        <f>IFERROR(IF($AB87=0,"",$AB87*AG87),"")</f>
        <v>3.6851851851851851E-2</v>
      </c>
      <c r="AG87" s="98">
        <v>0.01</v>
      </c>
      <c r="AH87" s="97">
        <f>IFERROR(IF($AB87=0,"",$AB87*AI87),"")</f>
        <v>1.9531481481481481</v>
      </c>
      <c r="AI87" s="98">
        <v>0.53</v>
      </c>
      <c r="AJ87" s="97">
        <f>IFERROR(IF($AB87=0,"",$AB87*AK87),"")</f>
        <v>11.571481481481481</v>
      </c>
      <c r="AK87" s="126">
        <v>3.14</v>
      </c>
      <c r="AL87" s="201"/>
      <c r="AM87" s="148"/>
      <c r="AN87" s="149"/>
      <c r="AO87" s="66"/>
    </row>
    <row r="88" spans="1:41" s="31" customFormat="1" ht="17" x14ac:dyDescent="0.2">
      <c r="A88" s="311"/>
      <c r="B88" s="57" t="s">
        <v>26</v>
      </c>
      <c r="C88" s="245" t="str">
        <f>IF(OR(TOTAL!C88="",TOTAL!C88=0),"",TOTAL!C88/TOTAL!$C$6*'Vîrsta 5-7 ani'!$C$6)</f>
        <v/>
      </c>
      <c r="D88" s="245" t="str">
        <f>IF(OR(TOTAL!D88="",TOTAL!D88=0),"",TOTAL!D88/TOTAL!$C$6*'Vîrsta 5-7 ani'!$C$6)</f>
        <v/>
      </c>
      <c r="E88" s="245" t="str">
        <f>IF(OR(TOTAL!E88="",TOTAL!E88=0),"",TOTAL!E88/TOTAL!$C$6*'Vîrsta 5-7 ani'!$C$6)</f>
        <v/>
      </c>
      <c r="F88" s="245" t="str">
        <f>IF(OR(TOTAL!F88="",TOTAL!F88=0),"",TOTAL!F88/TOTAL!$C$6*'Vîrsta 5-7 ani'!$C$6)</f>
        <v/>
      </c>
      <c r="G88" s="245" t="str">
        <f>IF(OR(TOTAL!G88="",TOTAL!G88=0),"",TOTAL!G88/TOTAL!$C$6*'Vîrsta 5-7 ani'!$C$6)</f>
        <v/>
      </c>
      <c r="H88" s="245" t="str">
        <f>IF(OR(TOTAL!H88="",TOTAL!H88=0),"",TOTAL!H88/TOTAL!$C$6*'Vîrsta 5-7 ani'!$C$6)</f>
        <v/>
      </c>
      <c r="I88" s="245">
        <f>IF(OR(TOTAL!I88="",TOTAL!I88=0),"",TOTAL!I88/TOTAL!$C$6*'Vîrsta 5-7 ani'!$C$6)</f>
        <v>0.70588235294117641</v>
      </c>
      <c r="J88" s="245" t="str">
        <f>IF(OR(TOTAL!J88="",TOTAL!J88=0),"",TOTAL!J88/TOTAL!$C$6*'Vîrsta 5-7 ani'!$C$6)</f>
        <v/>
      </c>
      <c r="K88" s="245" t="str">
        <f>IF(OR(TOTAL!K88="",TOTAL!K88=0),"",TOTAL!K88/TOTAL!$C$6*'Vîrsta 5-7 ani'!$C$6)</f>
        <v/>
      </c>
      <c r="L88" s="245" t="str">
        <f>IF(OR(TOTAL!L88="",TOTAL!L88=0),"",TOTAL!L88/TOTAL!$C$6*'Vîrsta 5-7 ani'!$C$6)</f>
        <v/>
      </c>
      <c r="M88" s="245" t="str">
        <f>IF(OR(TOTAL!M88="",TOTAL!M88=0),"",TOTAL!M88/TOTAL!$C$6*'Vîrsta 5-7 ani'!$C$6)</f>
        <v/>
      </c>
      <c r="N88" s="245" t="str">
        <f>IF(OR(TOTAL!N88="",TOTAL!N88=0),"",TOTAL!N88/TOTAL!$C$6*'Vîrsta 5-7 ani'!$C$6)</f>
        <v/>
      </c>
      <c r="O88" s="245" t="str">
        <f>IF(OR(TOTAL!O88="",TOTAL!O88=0),"",TOTAL!O88/TOTAL!$C$6*'Vîrsta 5-7 ani'!$C$6)</f>
        <v/>
      </c>
      <c r="P88" s="245" t="str">
        <f>IF(OR(TOTAL!P88="",TOTAL!P88=0),"",TOTAL!P88/TOTAL!$C$6*'Vîrsta 5-7 ani'!$C$6)</f>
        <v/>
      </c>
      <c r="Q88" s="245" t="str">
        <f>IF(OR(TOTAL!Q88="",TOTAL!Q88=0),"",TOTAL!Q88/TOTAL!$C$6*'Vîrsta 5-7 ani'!$C$6)</f>
        <v/>
      </c>
      <c r="R88" s="245" t="str">
        <f>IF(OR(TOTAL!R88="",TOTAL!R88=0),"",TOTAL!R88/TOTAL!$C$6*'Vîrsta 5-7 ani'!$C$6)</f>
        <v/>
      </c>
      <c r="S88" s="245">
        <f>IF(OR(TOTAL!S88="",TOTAL!S88=0),"",TOTAL!S88/TOTAL!$C$6*'Vîrsta 5-7 ani'!$C$6)</f>
        <v>0.62941176470588234</v>
      </c>
      <c r="T88" s="245" t="str">
        <f>IF(OR(TOTAL!T88="",TOTAL!T88=0),"",TOTAL!T88/TOTAL!$C$6*'Vîrsta 5-7 ani'!$C$6)</f>
        <v/>
      </c>
      <c r="U88" s="245" t="str">
        <f>IF(OR(TOTAL!U88="",TOTAL!U88=0),"",TOTAL!U88/TOTAL!$C$6*'Vîrsta 5-7 ani'!$C$6)</f>
        <v/>
      </c>
      <c r="V88" s="245" t="str">
        <f>IF(OR(TOTAL!V88="",TOTAL!V88=0),"",TOTAL!V88/TOTAL!$C$6*'Vîrsta 5-7 ani'!$C$6)</f>
        <v/>
      </c>
      <c r="W88" s="245" t="str">
        <f>IF(OR(TOTAL!W88="",TOTAL!W88=0),"",TOTAL!W88/TOTAL!$C$6*'Vîrsta 5-7 ani'!$C$6)</f>
        <v/>
      </c>
      <c r="X88" s="245" t="str">
        <f>IF(OR(TOTAL!X88="",TOTAL!X88=0),"",TOTAL!X88/TOTAL!$C$6*'Vîrsta 5-7 ani'!$C$6)</f>
        <v/>
      </c>
      <c r="Y88" s="245" t="str">
        <f>IF(OR(TOTAL!Y88="",TOTAL!Y88=0),"",TOTAL!Y88/TOTAL!$C$6*'Vîrsta 5-7 ani'!$C$6)</f>
        <v/>
      </c>
      <c r="Z88" s="11">
        <f t="shared" si="48"/>
        <v>1.3352941176470587</v>
      </c>
      <c r="AA88" s="11">
        <f t="shared" si="37"/>
        <v>2.2479698950287186</v>
      </c>
      <c r="AB88" s="11">
        <f t="shared" si="49"/>
        <v>2.2367300455535748</v>
      </c>
      <c r="AC88" s="7">
        <v>0.5</v>
      </c>
      <c r="AD88" s="97">
        <f t="shared" ref="AD88:AD91" si="50">IFERROR(IF($AB88=0,"",$AB88*AE88),"")</f>
        <v>0.49208061002178644</v>
      </c>
      <c r="AE88" s="98">
        <v>0.22</v>
      </c>
      <c r="AF88" s="97">
        <f t="shared" ref="AF88:AF91" si="51">IFERROR(IF($AB88=0,"",$AB88*AG88),"")</f>
        <v>2.2367300455535748E-2</v>
      </c>
      <c r="AG88" s="98">
        <v>0.01</v>
      </c>
      <c r="AH88" s="97">
        <f t="shared" ref="AH88:AH91" si="52">IFERROR(IF($AB88=0,"",$AB88*AI88),"")</f>
        <v>1.2078342245989304</v>
      </c>
      <c r="AI88" s="98">
        <v>0.54</v>
      </c>
      <c r="AJ88" s="97">
        <f t="shared" ref="AJ88:AJ104" si="53">IFERROR(IF($AB88=0,"",$AB88*AK88),"")</f>
        <v>6.7772920380273316</v>
      </c>
      <c r="AK88" s="126">
        <v>3.03</v>
      </c>
      <c r="AL88" s="202"/>
      <c r="AM88" s="80"/>
      <c r="AN88" s="150"/>
      <c r="AO88" s="66"/>
    </row>
    <row r="89" spans="1:41" s="31" customFormat="1" ht="17" x14ac:dyDescent="0.2">
      <c r="A89" s="311"/>
      <c r="B89" s="60" t="s">
        <v>59</v>
      </c>
      <c r="C89" s="245" t="str">
        <f>IF(OR(TOTAL!C89="",TOTAL!C89=0),"",TOTAL!C89/TOTAL!$C$6*'Vîrsta 5-7 ani'!$C$6)</f>
        <v/>
      </c>
      <c r="D89" s="245" t="str">
        <f>IF(OR(TOTAL!D89="",TOTAL!D89=0),"",TOTAL!D89/TOTAL!$C$6*'Vîrsta 5-7 ani'!$C$6)</f>
        <v/>
      </c>
      <c r="E89" s="245" t="str">
        <f>IF(OR(TOTAL!E89="",TOTAL!E89=0),"",TOTAL!E89/TOTAL!$C$6*'Vîrsta 5-7 ani'!$C$6)</f>
        <v/>
      </c>
      <c r="F89" s="245" t="str">
        <f>IF(OR(TOTAL!F89="",TOTAL!F89=0),"",TOTAL!F89/TOTAL!$C$6*'Vîrsta 5-7 ani'!$C$6)</f>
        <v/>
      </c>
      <c r="G89" s="245" t="str">
        <f>IF(OR(TOTAL!G89="",TOTAL!G89=0),"",TOTAL!G89/TOTAL!$C$6*'Vîrsta 5-7 ani'!$C$6)</f>
        <v/>
      </c>
      <c r="H89" s="245" t="str">
        <f>IF(OR(TOTAL!H89="",TOTAL!H89=0),"",TOTAL!H89/TOTAL!$C$6*'Vîrsta 5-7 ani'!$C$6)</f>
        <v/>
      </c>
      <c r="I89" s="245" t="str">
        <f>IF(OR(TOTAL!I89="",TOTAL!I89=0),"",TOTAL!I89/TOTAL!$C$6*'Vîrsta 5-7 ani'!$C$6)</f>
        <v/>
      </c>
      <c r="J89" s="245" t="str">
        <f>IF(OR(TOTAL!J89="",TOTAL!J89=0),"",TOTAL!J89/TOTAL!$C$6*'Vîrsta 5-7 ani'!$C$6)</f>
        <v/>
      </c>
      <c r="K89" s="245" t="str">
        <f>IF(OR(TOTAL!K89="",TOTAL!K89=0),"",TOTAL!K89/TOTAL!$C$6*'Vîrsta 5-7 ani'!$C$6)</f>
        <v/>
      </c>
      <c r="L89" s="245" t="str">
        <f>IF(OR(TOTAL!L89="",TOTAL!L89=0),"",TOTAL!L89/TOTAL!$C$6*'Vîrsta 5-7 ani'!$C$6)</f>
        <v/>
      </c>
      <c r="M89" s="245" t="str">
        <f>IF(OR(TOTAL!M89="",TOTAL!M89=0),"",TOTAL!M89/TOTAL!$C$6*'Vîrsta 5-7 ani'!$C$6)</f>
        <v/>
      </c>
      <c r="N89" s="245" t="str">
        <f>IF(OR(TOTAL!N89="",TOTAL!N89=0),"",TOTAL!N89/TOTAL!$C$6*'Vîrsta 5-7 ani'!$C$6)</f>
        <v/>
      </c>
      <c r="O89" s="245" t="str">
        <f>IF(OR(TOTAL!O89="",TOTAL!O89=0),"",TOTAL!O89/TOTAL!$C$6*'Vîrsta 5-7 ani'!$C$6)</f>
        <v/>
      </c>
      <c r="P89" s="245" t="str">
        <f>IF(OR(TOTAL!P89="",TOTAL!P89=0),"",TOTAL!P89/TOTAL!$C$6*'Vîrsta 5-7 ani'!$C$6)</f>
        <v/>
      </c>
      <c r="Q89" s="245" t="str">
        <f>IF(OR(TOTAL!Q89="",TOTAL!Q89=0),"",TOTAL!Q89/TOTAL!$C$6*'Vîrsta 5-7 ani'!$C$6)</f>
        <v/>
      </c>
      <c r="R89" s="245" t="str">
        <f>IF(OR(TOTAL!R89="",TOTAL!R89=0),"",TOTAL!R89/TOTAL!$C$6*'Vîrsta 5-7 ani'!$C$6)</f>
        <v/>
      </c>
      <c r="S89" s="245" t="str">
        <f>IF(OR(TOTAL!S89="",TOTAL!S89=0),"",TOTAL!S89/TOTAL!$C$6*'Vîrsta 5-7 ani'!$C$6)</f>
        <v/>
      </c>
      <c r="T89" s="245" t="str">
        <f>IF(OR(TOTAL!T89="",TOTAL!T89=0),"",TOTAL!T89/TOTAL!$C$6*'Vîrsta 5-7 ani'!$C$6)</f>
        <v/>
      </c>
      <c r="U89" s="245" t="str">
        <f>IF(OR(TOTAL!U89="",TOTAL!U89=0),"",TOTAL!U89/TOTAL!$C$6*'Vîrsta 5-7 ani'!$C$6)</f>
        <v/>
      </c>
      <c r="V89" s="245" t="str">
        <f>IF(OR(TOTAL!V89="",TOTAL!V89=0),"",TOTAL!V89/TOTAL!$C$6*'Vîrsta 5-7 ani'!$C$6)</f>
        <v/>
      </c>
      <c r="W89" s="245" t="str">
        <f>IF(OR(TOTAL!W89="",TOTAL!W89=0),"",TOTAL!W89/TOTAL!$C$6*'Vîrsta 5-7 ani'!$C$6)</f>
        <v/>
      </c>
      <c r="X89" s="245" t="str">
        <f>IF(OR(TOTAL!X89="",TOTAL!X89=0),"",TOTAL!X89/TOTAL!$C$6*'Vîrsta 5-7 ani'!$C$6)</f>
        <v/>
      </c>
      <c r="Y89" s="245" t="str">
        <f>IF(OR(TOTAL!Y89="",TOTAL!Y89=0),"",TOTAL!Y89/TOTAL!$C$6*'Vîrsta 5-7 ani'!$C$6)</f>
        <v/>
      </c>
      <c r="Z89" s="11">
        <f t="shared" si="48"/>
        <v>0</v>
      </c>
      <c r="AA89" s="11">
        <f t="shared" si="37"/>
        <v>0</v>
      </c>
      <c r="AB89" s="11" t="str">
        <f t="shared" si="49"/>
        <v/>
      </c>
      <c r="AC89" s="7">
        <v>1.3</v>
      </c>
      <c r="AD89" s="97" t="str">
        <f t="shared" si="50"/>
        <v/>
      </c>
      <c r="AE89" s="98">
        <v>0.09</v>
      </c>
      <c r="AF89" s="97" t="str">
        <f t="shared" si="51"/>
        <v/>
      </c>
      <c r="AG89" s="98">
        <v>4.0000000000000001E-3</v>
      </c>
      <c r="AH89" s="97" t="str">
        <f t="shared" si="52"/>
        <v/>
      </c>
      <c r="AI89" s="98">
        <v>0.20100000000000001</v>
      </c>
      <c r="AJ89" s="97" t="str">
        <f t="shared" si="53"/>
        <v/>
      </c>
      <c r="AK89" s="126">
        <v>1.1599999999999999</v>
      </c>
      <c r="AL89" s="202"/>
      <c r="AM89" s="80"/>
      <c r="AN89" s="150"/>
      <c r="AO89" s="66"/>
    </row>
    <row r="90" spans="1:41" s="31" customFormat="1" ht="17" x14ac:dyDescent="0.2">
      <c r="A90" s="311"/>
      <c r="B90" s="60" t="s">
        <v>101</v>
      </c>
      <c r="C90" s="245" t="str">
        <f>IF(OR(TOTAL!C90="",TOTAL!C90=0),"",TOTAL!C90/TOTAL!$C$6*'Vîrsta 5-7 ani'!$C$6)</f>
        <v/>
      </c>
      <c r="D90" s="245" t="str">
        <f>IF(OR(TOTAL!D90="",TOTAL!D90=0),"",TOTAL!D90/TOTAL!$C$6*'Vîrsta 5-7 ani'!$C$6)</f>
        <v/>
      </c>
      <c r="E90" s="245" t="str">
        <f>IF(OR(TOTAL!E90="",TOTAL!E90=0),"",TOTAL!E90/TOTAL!$C$6*'Vîrsta 5-7 ani'!$C$6)</f>
        <v/>
      </c>
      <c r="F90" s="245" t="str">
        <f>IF(OR(TOTAL!F90="",TOTAL!F90=0),"",TOTAL!F90/TOTAL!$C$6*'Vîrsta 5-7 ani'!$C$6)</f>
        <v/>
      </c>
      <c r="G90" s="245" t="str">
        <f>IF(OR(TOTAL!G90="",TOTAL!G90=0),"",TOTAL!G90/TOTAL!$C$6*'Vîrsta 5-7 ani'!$C$6)</f>
        <v/>
      </c>
      <c r="H90" s="245" t="str">
        <f>IF(OR(TOTAL!H90="",TOTAL!H90=0),"",TOTAL!H90/TOTAL!$C$6*'Vîrsta 5-7 ani'!$C$6)</f>
        <v/>
      </c>
      <c r="I90" s="245" t="str">
        <f>IF(OR(TOTAL!I90="",TOTAL!I90=0),"",TOTAL!I90/TOTAL!$C$6*'Vîrsta 5-7 ani'!$C$6)</f>
        <v/>
      </c>
      <c r="J90" s="245" t="str">
        <f>IF(OR(TOTAL!J90="",TOTAL!J90=0),"",TOTAL!J90/TOTAL!$C$6*'Vîrsta 5-7 ani'!$C$6)</f>
        <v/>
      </c>
      <c r="K90" s="245" t="str">
        <f>IF(OR(TOTAL!K90="",TOTAL!K90=0),"",TOTAL!K90/TOTAL!$C$6*'Vîrsta 5-7 ani'!$C$6)</f>
        <v/>
      </c>
      <c r="L90" s="245" t="str">
        <f>IF(OR(TOTAL!L90="",TOTAL!L90=0),"",TOTAL!L90/TOTAL!$C$6*'Vîrsta 5-7 ani'!$C$6)</f>
        <v/>
      </c>
      <c r="M90" s="245" t="str">
        <f>IF(OR(TOTAL!M90="",TOTAL!M90=0),"",TOTAL!M90/TOTAL!$C$6*'Vîrsta 5-7 ani'!$C$6)</f>
        <v/>
      </c>
      <c r="N90" s="245" t="str">
        <f>IF(OR(TOTAL!N90="",TOTAL!N90=0),"",TOTAL!N90/TOTAL!$C$6*'Vîrsta 5-7 ani'!$C$6)</f>
        <v/>
      </c>
      <c r="O90" s="245" t="str">
        <f>IF(OR(TOTAL!O90="",TOTAL!O90=0),"",TOTAL!O90/TOTAL!$C$6*'Vîrsta 5-7 ani'!$C$6)</f>
        <v/>
      </c>
      <c r="P90" s="245" t="str">
        <f>IF(OR(TOTAL!P90="",TOTAL!P90=0),"",TOTAL!P90/TOTAL!$C$6*'Vîrsta 5-7 ani'!$C$6)</f>
        <v/>
      </c>
      <c r="Q90" s="245" t="str">
        <f>IF(OR(TOTAL!Q90="",TOTAL!Q90=0),"",TOTAL!Q90/TOTAL!$C$6*'Vîrsta 5-7 ani'!$C$6)</f>
        <v/>
      </c>
      <c r="R90" s="245" t="str">
        <f>IF(OR(TOTAL!R90="",TOTAL!R90=0),"",TOTAL!R90/TOTAL!$C$6*'Vîrsta 5-7 ani'!$C$6)</f>
        <v/>
      </c>
      <c r="S90" s="245" t="str">
        <f>IF(OR(TOTAL!S90="",TOTAL!S90=0),"",TOTAL!S90/TOTAL!$C$6*'Vîrsta 5-7 ani'!$C$6)</f>
        <v/>
      </c>
      <c r="T90" s="245" t="str">
        <f>IF(OR(TOTAL!T90="",TOTAL!T90=0),"",TOTAL!T90/TOTAL!$C$6*'Vîrsta 5-7 ani'!$C$6)</f>
        <v/>
      </c>
      <c r="U90" s="245" t="str">
        <f>IF(OR(TOTAL!U90="",TOTAL!U90=0),"",TOTAL!U90/TOTAL!$C$6*'Vîrsta 5-7 ani'!$C$6)</f>
        <v/>
      </c>
      <c r="V90" s="245" t="str">
        <f>IF(OR(TOTAL!V90="",TOTAL!V90=0),"",TOTAL!V90/TOTAL!$C$6*'Vîrsta 5-7 ani'!$C$6)</f>
        <v/>
      </c>
      <c r="W90" s="245" t="str">
        <f>IF(OR(TOTAL!W90="",TOTAL!W90=0),"",TOTAL!W90/TOTAL!$C$6*'Vîrsta 5-7 ani'!$C$6)</f>
        <v/>
      </c>
      <c r="X90" s="245" t="str">
        <f>IF(OR(TOTAL!X90="",TOTAL!X90=0),"",TOTAL!X90/TOTAL!$C$6*'Vîrsta 5-7 ani'!$C$6)</f>
        <v/>
      </c>
      <c r="Y90" s="245" t="str">
        <f>IF(OR(TOTAL!Y90="",TOTAL!Y90=0),"",TOTAL!Y90/TOTAL!$C$6*'Vîrsta 5-7 ani'!$C$6)</f>
        <v/>
      </c>
      <c r="Z90" s="11">
        <f t="shared" si="48"/>
        <v>0</v>
      </c>
      <c r="AA90" s="11">
        <f t="shared" si="37"/>
        <v>0</v>
      </c>
      <c r="AB90" s="11" t="str">
        <f t="shared" si="49"/>
        <v/>
      </c>
      <c r="AC90" s="7">
        <v>1.3</v>
      </c>
      <c r="AD90" s="97" t="str">
        <f t="shared" si="50"/>
        <v/>
      </c>
      <c r="AE90" s="98">
        <v>0.193</v>
      </c>
      <c r="AF90" s="97" t="str">
        <f t="shared" si="51"/>
        <v/>
      </c>
      <c r="AG90" s="98">
        <v>6.0400000000000002E-2</v>
      </c>
      <c r="AH90" s="97" t="str">
        <f t="shared" si="52"/>
        <v/>
      </c>
      <c r="AI90" s="98">
        <v>0.60650000000000004</v>
      </c>
      <c r="AJ90" s="97" t="str">
        <f t="shared" si="53"/>
        <v/>
      </c>
      <c r="AK90" s="126">
        <v>3.64</v>
      </c>
      <c r="AL90" s="202"/>
      <c r="AM90" s="80"/>
      <c r="AN90" s="150"/>
      <c r="AO90" s="66"/>
    </row>
    <row r="91" spans="1:41" s="31" customFormat="1" ht="17" x14ac:dyDescent="0.2">
      <c r="A91" s="312"/>
      <c r="B91" s="61" t="s">
        <v>46</v>
      </c>
      <c r="C91" s="245" t="str">
        <f>IF(OR(TOTAL!C91="",TOTAL!C91=0),"",TOTAL!C91/TOTAL!$C$6*'Vîrsta 5-7 ani'!$C$6)</f>
        <v/>
      </c>
      <c r="D91" s="245">
        <f>IF(OR(TOTAL!D91="",TOTAL!D91=0),"",TOTAL!D91/TOTAL!$C$6*'Vîrsta 5-7 ani'!$C$6)</f>
        <v>0.78823529411764715</v>
      </c>
      <c r="E91" s="245">
        <f>IF(OR(TOTAL!E91="",TOTAL!E91=0),"",TOTAL!E91/TOTAL!$C$6*'Vîrsta 5-7 ani'!$C$6)</f>
        <v>0.39411764705882357</v>
      </c>
      <c r="F91" s="245" t="str">
        <f>IF(OR(TOTAL!F91="",TOTAL!F91=0),"",TOTAL!F91/TOTAL!$C$6*'Vîrsta 5-7 ani'!$C$6)</f>
        <v/>
      </c>
      <c r="G91" s="245" t="str">
        <f>IF(OR(TOTAL!G91="",TOTAL!G91=0),"",TOTAL!G91/TOTAL!$C$6*'Vîrsta 5-7 ani'!$C$6)</f>
        <v/>
      </c>
      <c r="H91" s="245" t="str">
        <f>IF(OR(TOTAL!H91="",TOTAL!H91=0),"",TOTAL!H91/TOTAL!$C$6*'Vîrsta 5-7 ani'!$C$6)</f>
        <v/>
      </c>
      <c r="I91" s="245" t="str">
        <f>IF(OR(TOTAL!I91="",TOTAL!I91=0),"",TOTAL!I91/TOTAL!$C$6*'Vîrsta 5-7 ani'!$C$6)</f>
        <v/>
      </c>
      <c r="J91" s="245">
        <f>IF(OR(TOTAL!J91="",TOTAL!J91=0),"",TOTAL!J91/TOTAL!$C$6*'Vîrsta 5-7 ani'!$C$6)</f>
        <v>0.39411764705882357</v>
      </c>
      <c r="K91" s="245" t="str">
        <f>IF(OR(TOTAL!K91="",TOTAL!K91=0),"",TOTAL!K91/TOTAL!$C$6*'Vîrsta 5-7 ani'!$C$6)</f>
        <v/>
      </c>
      <c r="L91" s="245" t="str">
        <f>IF(OR(TOTAL!L91="",TOTAL!L91=0),"",TOTAL!L91/TOTAL!$C$6*'Vîrsta 5-7 ani'!$C$6)</f>
        <v/>
      </c>
      <c r="M91" s="245" t="str">
        <f>IF(OR(TOTAL!M91="",TOTAL!M91=0),"",TOTAL!M91/TOTAL!$C$6*'Vîrsta 5-7 ani'!$C$6)</f>
        <v/>
      </c>
      <c r="N91" s="245" t="str">
        <f>IF(OR(TOTAL!N91="",TOTAL!N91=0),"",TOTAL!N91/TOTAL!$C$6*'Vîrsta 5-7 ani'!$C$6)</f>
        <v/>
      </c>
      <c r="O91" s="245">
        <f>IF(OR(TOTAL!O91="",TOTAL!O91=0),"",TOTAL!O91/TOTAL!$C$6*'Vîrsta 5-7 ani'!$C$6)</f>
        <v>0.39411764705882357</v>
      </c>
      <c r="P91" s="245" t="str">
        <f>IF(OR(TOTAL!P91="",TOTAL!P91=0),"",TOTAL!P91/TOTAL!$C$6*'Vîrsta 5-7 ani'!$C$6)</f>
        <v/>
      </c>
      <c r="Q91" s="245" t="str">
        <f>IF(OR(TOTAL!Q91="",TOTAL!Q91=0),"",TOTAL!Q91/TOTAL!$C$6*'Vîrsta 5-7 ani'!$C$6)</f>
        <v/>
      </c>
      <c r="R91" s="245" t="str">
        <f>IF(OR(TOTAL!R91="",TOTAL!R91=0),"",TOTAL!R91/TOTAL!$C$6*'Vîrsta 5-7 ani'!$C$6)</f>
        <v/>
      </c>
      <c r="S91" s="245" t="str">
        <f>IF(OR(TOTAL!S91="",TOTAL!S91=0),"",TOTAL!S91/TOTAL!$C$6*'Vîrsta 5-7 ani'!$C$6)</f>
        <v/>
      </c>
      <c r="T91" s="245">
        <f>IF(OR(TOTAL!T91="",TOTAL!T91=0),"",TOTAL!T91/TOTAL!$C$6*'Vîrsta 5-7 ani'!$C$6)</f>
        <v>0.39411764705882357</v>
      </c>
      <c r="U91" s="245" t="str">
        <f>IF(OR(TOTAL!U91="",TOTAL!U91=0),"",TOTAL!U91/TOTAL!$C$6*'Vîrsta 5-7 ani'!$C$6)</f>
        <v/>
      </c>
      <c r="V91" s="245" t="str">
        <f>IF(OR(TOTAL!V91="",TOTAL!V91=0),"",TOTAL!V91/TOTAL!$C$6*'Vîrsta 5-7 ani'!$C$6)</f>
        <v/>
      </c>
      <c r="W91" s="245" t="str">
        <f>IF(OR(TOTAL!W91="",TOTAL!W91=0),"",TOTAL!W91/TOTAL!$C$6*'Vîrsta 5-7 ani'!$C$6)</f>
        <v/>
      </c>
      <c r="X91" s="245" t="str">
        <f>IF(OR(TOTAL!X91="",TOTAL!X91=0),"",TOTAL!X91/TOTAL!$C$6*'Vîrsta 5-7 ani'!$C$6)</f>
        <v/>
      </c>
      <c r="Y91" s="245" t="str">
        <f>IF(OR(TOTAL!Y91="",TOTAL!Y91=0),"",TOTAL!Y91/TOTAL!$C$6*'Vîrsta 5-7 ani'!$C$6)</f>
        <v/>
      </c>
      <c r="Z91" s="11">
        <f t="shared" si="48"/>
        <v>2.3647058823529412</v>
      </c>
      <c r="AA91" s="11">
        <f t="shared" si="37"/>
        <v>3.9809863339275102</v>
      </c>
      <c r="AB91" s="11">
        <f t="shared" si="49"/>
        <v>3.9809863339275102</v>
      </c>
      <c r="AC91" s="7"/>
      <c r="AD91" s="97">
        <f t="shared" si="50"/>
        <v>0.19904931669637552</v>
      </c>
      <c r="AE91" s="98">
        <v>0.05</v>
      </c>
      <c r="AF91" s="97">
        <f t="shared" si="51"/>
        <v>7.9619726678550207E-3</v>
      </c>
      <c r="AG91" s="98">
        <v>2E-3</v>
      </c>
      <c r="AH91" s="97">
        <f t="shared" si="52"/>
        <v>0.51752822341057636</v>
      </c>
      <c r="AI91" s="98">
        <v>0.13</v>
      </c>
      <c r="AJ91" s="97">
        <f t="shared" si="53"/>
        <v>1.5923945335710041</v>
      </c>
      <c r="AK91" s="126">
        <v>0.4</v>
      </c>
      <c r="AL91" s="203"/>
      <c r="AM91" s="151"/>
      <c r="AN91" s="152"/>
      <c r="AO91" s="66"/>
    </row>
    <row r="92" spans="1:41" ht="34" x14ac:dyDescent="0.2">
      <c r="A92" s="238">
        <v>10</v>
      </c>
      <c r="B92" s="68" t="s">
        <v>11</v>
      </c>
      <c r="C92" s="69" t="str">
        <f>IF(OR(TOTAL!C92="",TOTAL!C92=0),"",IF('Vîrsta 1-2 ani'!$C$6&lt;=0,(('Vîrsta 3-4 ani'!C92/'Vîrsta 3-4 ani'!$C$6)+0.0016)*'Vîrsta 5-7 ani'!$C$6,(('Vîrsta 1-2 ani'!C92/'Vîrsta 1-2 ani'!$C$6)+0.0016)*'Vîrsta 5-7 ani'!$C$6))</f>
        <v/>
      </c>
      <c r="D92" s="69">
        <f>IF(OR(TOTAL!D92="",TOTAL!D92=0),"",IF('Vîrsta 1-2 ani'!$C$6&lt;=0,(('Vîrsta 3-4 ani'!D92/'Vîrsta 3-4 ani'!$C$6)+0.0016)*'Vîrsta 5-7 ani'!$C$6,(('Vîrsta 1-2 ani'!D92/'Vîrsta 1-2 ani'!$C$6)+0.0016)*'Vîrsta 5-7 ani'!$C$6))</f>
        <v>0.19623529411764706</v>
      </c>
      <c r="E92" s="69">
        <f>IF(OR(TOTAL!E92="",TOTAL!E92=0),"",IF('Vîrsta 1-2 ani'!$C$6&lt;=0,(('Vîrsta 3-4 ani'!E92/'Vîrsta 3-4 ani'!$C$6)+0.0016)*'Vîrsta 5-7 ani'!$C$6,(('Vîrsta 1-2 ani'!E92/'Vîrsta 1-2 ani'!$C$6)+0.0016)*'Vîrsta 5-7 ani'!$C$6))</f>
        <v>0.2315294117647059</v>
      </c>
      <c r="F92" s="69">
        <f>IF(OR(TOTAL!F92="",TOTAL!F92=0),"",IF('Vîrsta 1-2 ani'!$C$6&lt;=0,(('Vîrsta 3-4 ani'!F92/'Vîrsta 3-4 ani'!$C$6)+0.0016)*'Vîrsta 5-7 ani'!$C$6,(('Vîrsta 1-2 ani'!F92/'Vîrsta 1-2 ani'!$C$6)+0.0016)*'Vîrsta 5-7 ani'!$C$6))</f>
        <v>0.17270588235294118</v>
      </c>
      <c r="G92" s="69" t="str">
        <f>IF(OR(TOTAL!G92="",TOTAL!G92=0),"",IF('Vîrsta 1-2 ani'!$C$6&lt;=0,(('Vîrsta 3-4 ani'!G92/'Vîrsta 3-4 ani'!$C$6)+0.0016)*'Vîrsta 5-7 ani'!$C$6,(('Vîrsta 1-2 ani'!G92/'Vîrsta 1-2 ani'!$C$6)+0.0016)*'Vîrsta 5-7 ani'!$C$6))</f>
        <v/>
      </c>
      <c r="H92" s="69" t="str">
        <f>IF(OR(TOTAL!H92="",TOTAL!H92=0),"",IF('Vîrsta 1-2 ani'!$C$6&lt;=0,(('Vîrsta 3-4 ani'!H92/'Vîrsta 3-4 ani'!$C$6)+0.0016)*'Vîrsta 5-7 ani'!$C$6,(('Vîrsta 1-2 ani'!H92/'Vîrsta 1-2 ani'!$C$6)+0.0016)*'Vîrsta 5-7 ani'!$C$6))</f>
        <v/>
      </c>
      <c r="I92" s="69">
        <f>IF(OR(TOTAL!I92="",TOTAL!I92=0),"",IF('Vîrsta 1-2 ani'!$C$6&lt;=0,(('Vîrsta 3-4 ani'!I92/'Vîrsta 3-4 ani'!$C$6)+0.0016)*'Vîrsta 5-7 ani'!$C$6,(('Vîrsta 1-2 ani'!I92/'Vîrsta 1-2 ani'!$C$6)+0.0016)*'Vîrsta 5-7 ani'!$C$6))</f>
        <v>0.19623529411764706</v>
      </c>
      <c r="J92" s="69">
        <f>IF(OR(TOTAL!J92="",TOTAL!J92=0),"",IF('Vîrsta 1-2 ani'!$C$6&lt;=0,(('Vîrsta 3-4 ani'!J92/'Vîrsta 3-4 ani'!$C$6)+0.0016)*'Vîrsta 5-7 ani'!$C$6,(('Vîrsta 1-2 ani'!J92/'Vîrsta 1-2 ani'!$C$6)+0.0016)*'Vîrsta 5-7 ani'!$C$6))</f>
        <v>0.27858823529411764</v>
      </c>
      <c r="K92" s="69">
        <f>IF(OR(TOTAL!K92="",TOTAL!K92=0),"",IF('Vîrsta 1-2 ani'!$C$6&lt;=0,(('Vîrsta 3-4 ani'!K92/'Vîrsta 3-4 ani'!$C$6)+0.0016)*'Vîrsta 5-7 ani'!$C$6,(('Vîrsta 1-2 ani'!K92/'Vîrsta 1-2 ani'!$C$6)+0.0016)*'Vîrsta 5-7 ani'!$C$6))</f>
        <v>0.1668235294117647</v>
      </c>
      <c r="L92" s="69">
        <f>IF(OR(TOTAL!L92="",TOTAL!L92=0),"",IF('Vîrsta 1-2 ani'!$C$6&lt;=0,(('Vîrsta 3-4 ani'!L92/'Vîrsta 3-4 ani'!$C$6)+0.0016)*'Vîrsta 5-7 ani'!$C$6,(('Vîrsta 1-2 ani'!L92/'Vîrsta 1-2 ani'!$C$6)+0.0016)*'Vîrsta 5-7 ani'!$C$6))</f>
        <v>0.26682352941176468</v>
      </c>
      <c r="M92" s="69">
        <f>IF(OR(TOTAL!M92="",TOTAL!M92=0),"",IF('Vîrsta 1-2 ani'!$C$6&lt;=0,(('Vîrsta 3-4 ani'!M92/'Vîrsta 3-4 ani'!$C$6)+0.0016)*'Vîrsta 5-7 ani'!$C$6,(('Vîrsta 1-2 ani'!M92/'Vîrsta 1-2 ani'!$C$6)+0.0016)*'Vîrsta 5-7 ani'!$C$6))</f>
        <v>0.33152941176470596</v>
      </c>
      <c r="N92" s="69" t="str">
        <f>IF(OR(TOTAL!N92="",TOTAL!N92=0),"",IF('Vîrsta 1-2 ani'!$C$6&lt;=0,(('Vîrsta 3-4 ani'!N92/'Vîrsta 3-4 ani'!$C$6)+0.0016)*'Vîrsta 5-7 ani'!$C$6,(('Vîrsta 1-2 ani'!N92/'Vîrsta 1-2 ani'!$C$6)+0.0016)*'Vîrsta 5-7 ani'!$C$6))</f>
        <v/>
      </c>
      <c r="O92" s="69">
        <f>IF(OR(TOTAL!O92="",TOTAL!O92=0),"",IF('Vîrsta 1-2 ani'!$C$6&lt;=0,(('Vîrsta 3-4 ani'!O92/'Vîrsta 3-4 ani'!$C$6)+0.0016)*'Vîrsta 5-7 ani'!$C$6,(('Vîrsta 1-2 ani'!O92/'Vîrsta 1-2 ani'!$C$6)+0.0016)*'Vîrsta 5-7 ani'!$C$6))</f>
        <v>0.1491764705882353</v>
      </c>
      <c r="P92" s="69" t="str">
        <f>IF(OR(TOTAL!P92="",TOTAL!P92=0),"",IF('Vîrsta 1-2 ani'!$C$6&lt;=0,(('Vîrsta 3-4 ani'!P92/'Vîrsta 3-4 ani'!$C$6)+0.0016)*'Vîrsta 5-7 ani'!$C$6,(('Vîrsta 1-2 ani'!P92/'Vîrsta 1-2 ani'!$C$6)+0.0016)*'Vîrsta 5-7 ani'!$C$6))</f>
        <v/>
      </c>
      <c r="Q92" s="69" t="str">
        <f>IF(OR(TOTAL!Q92="",TOTAL!Q92=0),"",IF('Vîrsta 1-2 ani'!$C$6&lt;=0,(('Vîrsta 3-4 ani'!Q92/'Vîrsta 3-4 ani'!$C$6)+0.0016)*'Vîrsta 5-7 ani'!$C$6,(('Vîrsta 1-2 ani'!Q92/'Vîrsta 1-2 ani'!$C$6)+0.0016)*'Vîrsta 5-7 ani'!$C$6))</f>
        <v/>
      </c>
      <c r="R92" s="69" t="str">
        <f>IF(OR(TOTAL!R92="",TOTAL!R92=0),"",IF('Vîrsta 1-2 ani'!$C$6&lt;=0,(('Vîrsta 3-4 ani'!R92/'Vîrsta 3-4 ani'!$C$6)+0.0016)*'Vîrsta 5-7 ani'!$C$6,(('Vîrsta 1-2 ani'!R92/'Vîrsta 1-2 ani'!$C$6)+0.0016)*'Vîrsta 5-7 ani'!$C$6))</f>
        <v/>
      </c>
      <c r="S92" s="69" t="str">
        <f>IF(OR(TOTAL!S92="",TOTAL!S92=0),"",IF('Vîrsta 1-2 ani'!$C$6&lt;=0,(('Vîrsta 3-4 ani'!S92/'Vîrsta 3-4 ani'!$C$6)+0.0016)*'Vîrsta 5-7 ani'!$C$6,(('Vîrsta 1-2 ani'!S92/'Vîrsta 1-2 ani'!$C$6)+0.0016)*'Vîrsta 5-7 ani'!$C$6))</f>
        <v/>
      </c>
      <c r="T92" s="69">
        <f>IF(OR(TOTAL!T92="",TOTAL!T92=0),"",IF('Vîrsta 1-2 ani'!$C$6&lt;=0,(('Vîrsta 3-4 ani'!T92/'Vîrsta 3-4 ani'!$C$6)+0.0016)*'Vîrsta 5-7 ani'!$C$6,(('Vîrsta 1-2 ani'!T92/'Vîrsta 1-2 ani'!$C$6)+0.0016)*'Vîrsta 5-7 ani'!$C$6))</f>
        <v>0.1491764705882353</v>
      </c>
      <c r="U92" s="69">
        <f>IF(OR(TOTAL!U92="",TOTAL!U92=0),"",IF('Vîrsta 1-2 ani'!$C$6&lt;=0,(('Vîrsta 3-4 ani'!U92/'Vîrsta 3-4 ani'!$C$6)+0.0016)*'Vîrsta 5-7 ani'!$C$6,(('Vîrsta 1-2 ani'!U92/'Vîrsta 1-2 ani'!$C$6)+0.0016)*'Vîrsta 5-7 ani'!$C$6))</f>
        <v>0.40800000000000003</v>
      </c>
      <c r="V92" s="69" t="str">
        <f>IF(OR(TOTAL!V92="",TOTAL!V92=0),"",IF('Vîrsta 1-2 ani'!$C$6&lt;=0,(('Vîrsta 3-4 ani'!V92/'Vîrsta 3-4 ani'!$C$6)+0.0016)*'Vîrsta 5-7 ani'!$C$6,(('Vîrsta 1-2 ani'!V92/'Vîrsta 1-2 ani'!$C$6)+0.0016)*'Vîrsta 5-7 ani'!$C$6))</f>
        <v/>
      </c>
      <c r="W92" s="69">
        <f>IF(OR(TOTAL!W92="",TOTAL!W92=0),"",IF('Vîrsta 1-2 ani'!$C$6&lt;=0,(('Vîrsta 3-4 ani'!W92/'Vîrsta 3-4 ani'!$C$6)+0.0016)*'Vîrsta 5-7 ani'!$C$6,(('Vîrsta 1-2 ani'!W92/'Vîrsta 1-2 ani'!$C$6)+0.0016)*'Vîrsta 5-7 ani'!$C$6))</f>
        <v>0.1491764705882353</v>
      </c>
      <c r="X92" s="69" t="str">
        <f>IF(OR(TOTAL!X92="",TOTAL!X92=0),"",IF('Vîrsta 1-2 ani'!$C$6&lt;=0,(('Vîrsta 3-4 ani'!X92/'Vîrsta 3-4 ani'!$C$6)+0.0016)*'Vîrsta 5-7 ani'!$C$6,(('Vîrsta 1-2 ani'!X92/'Vîrsta 1-2 ani'!$C$6)+0.0016)*'Vîrsta 5-7 ani'!$C$6))</f>
        <v/>
      </c>
      <c r="Y92" s="69" t="str">
        <f>IF(OR(TOTAL!Y92="",TOTAL!Y92=0),"",IF('Vîrsta 1-2 ani'!$C$6&lt;=0,(('Vîrsta 3-4 ani'!Y92/'Vîrsta 3-4 ani'!$C$6)+0.0016)*'Vîrsta 5-7 ani'!$C$6,(('Vîrsta 1-2 ani'!Y92/'Vîrsta 1-2 ani'!$C$6)+0.0016)*'Vîrsta 5-7 ani'!$C$6))</f>
        <v/>
      </c>
      <c r="Z92" s="10">
        <f t="shared" si="48"/>
        <v>2.6959999999999997</v>
      </c>
      <c r="AA92" s="10">
        <f t="shared" si="37"/>
        <v>4.538720538720538</v>
      </c>
      <c r="AB92" s="10">
        <f t="shared" si="38"/>
        <v>4.538720538720538</v>
      </c>
      <c r="AC92" s="4">
        <v>0</v>
      </c>
      <c r="AD92" s="90">
        <f>IFERROR(IF($AB92=0,"",$AB92*AE92),"")</f>
        <v>0.90774410774410763</v>
      </c>
      <c r="AE92" s="91">
        <v>0.2</v>
      </c>
      <c r="AF92" s="90">
        <f>IFERROR(IF($AB92=0,"",$AB92*AG92),"")</f>
        <v>3.1771043771043765</v>
      </c>
      <c r="AG92" s="91">
        <v>0.7</v>
      </c>
      <c r="AH92" s="90">
        <f>IFERROR(IF($AB92=0,"",$AB92*AI92),"")</f>
        <v>0.7806599326599325</v>
      </c>
      <c r="AI92" s="91">
        <v>0.17199999999999999</v>
      </c>
      <c r="AJ92" s="90">
        <f t="shared" si="53"/>
        <v>29.728619528619522</v>
      </c>
      <c r="AK92" s="91">
        <v>6.55</v>
      </c>
      <c r="AL92" s="200">
        <v>5.6</v>
      </c>
      <c r="AM92" s="129">
        <f t="shared" ref="AM92:AM93" si="54">IFERROR((AB92-AL92),"")</f>
        <v>-1.0612794612794616</v>
      </c>
      <c r="AN92" s="129">
        <f t="shared" ref="AN92:AN96" si="55">IFERROR((AB92*100/AL92),"")</f>
        <v>81.048581048581042</v>
      </c>
      <c r="AO92" s="18"/>
    </row>
    <row r="93" spans="1:41" ht="17" x14ac:dyDescent="0.2">
      <c r="A93" s="310">
        <v>11</v>
      </c>
      <c r="B93" s="68" t="s">
        <v>102</v>
      </c>
      <c r="C93" s="69">
        <f>IF(OR(TOTAL!C93="",TOTAL!C93=0),"",IF('Vîrsta 1-2 ani'!$C$6&lt;=0,(('Vîrsta 3-4 ani'!C93/'Vîrsta 3-4 ani'!$C$6)+0.004)*'Vîrsta 5-7 ani'!$C$6,(('Vîrsta 1-2 ani'!C93/'Vîrsta 1-2 ani'!$C$6)+0.0056)*'Vîrsta 5-7 ani'!$C$6))</f>
        <v>0.42447058823529404</v>
      </c>
      <c r="D93" s="69">
        <f>IF(OR(TOTAL!D93="",TOTAL!D93=0),"",IF('Vîrsta 1-2 ani'!$C$6&lt;=0,(('Vîrsta 3-4 ani'!D93/'Vîrsta 3-4 ani'!$C$6)+0.004)*'Vîrsta 5-7 ani'!$C$6,(('Vîrsta 1-2 ani'!D93/'Vîrsta 1-2 ani'!$C$6)+0.0056)*'Vîrsta 5-7 ani'!$C$6))</f>
        <v>0.7127058823529413</v>
      </c>
      <c r="E93" s="69">
        <f>IF(OR(TOTAL!E93="",TOTAL!E93=0),"",IF('Vîrsta 1-2 ani'!$C$6&lt;=0,(('Vîrsta 3-4 ani'!E93/'Vîrsta 3-4 ani'!$C$6)+0.004)*'Vîrsta 5-7 ani'!$C$6,(('Vîrsta 1-2 ani'!E93/'Vîrsta 1-2 ani'!$C$6)+0.0056)*'Vîrsta 5-7 ani'!$C$6))</f>
        <v>0.41858823529411765</v>
      </c>
      <c r="F93" s="69">
        <f>IF(OR(TOTAL!F93="",TOTAL!F93=0),"",IF('Vîrsta 1-2 ani'!$C$6&lt;=0,(('Vîrsta 3-4 ani'!F93/'Vîrsta 3-4 ani'!$C$6)+0.004)*'Vîrsta 5-7 ani'!$C$6,(('Vîrsta 1-2 ani'!F93/'Vîrsta 1-2 ani'!$C$6)+0.0056)*'Vîrsta 5-7 ani'!$C$6))</f>
        <v>0.9303529411764706</v>
      </c>
      <c r="G93" s="69">
        <f>IF(OR(TOTAL!G93="",TOTAL!G93=0),"",IF('Vîrsta 1-2 ani'!$C$6&lt;=0,(('Vîrsta 3-4 ani'!G93/'Vîrsta 3-4 ani'!$C$6)+0.004)*'Vîrsta 5-7 ani'!$C$6,(('Vîrsta 1-2 ani'!G93/'Vîrsta 1-2 ani'!$C$6)+0.0056)*'Vîrsta 5-7 ani'!$C$6))</f>
        <v>0.64800000000000002</v>
      </c>
      <c r="H93" s="69">
        <f>IF(OR(TOTAL!H93="",TOTAL!H93=0),"",IF('Vîrsta 1-2 ani'!$C$6&lt;=0,(('Vîrsta 3-4 ani'!H93/'Vîrsta 3-4 ani'!$C$6)+0.004)*'Vîrsta 5-7 ani'!$C$6,(('Vîrsta 1-2 ani'!H93/'Vîrsta 1-2 ani'!$C$6)+0.0056)*'Vîrsta 5-7 ani'!$C$6))</f>
        <v>0.4303529411764706</v>
      </c>
      <c r="I93" s="69">
        <f>IF(OR(TOTAL!I93="",TOTAL!I93=0),"",IF('Vîrsta 1-2 ani'!$C$6&lt;=0,(('Vîrsta 3-4 ani'!I93/'Vîrsta 3-4 ani'!$C$6)+0.004)*'Vîrsta 5-7 ani'!$C$6,(('Vîrsta 1-2 ani'!I93/'Vîrsta 1-2 ani'!$C$6)+0.0056)*'Vîrsta 5-7 ani'!$C$6))</f>
        <v>0.59505882352941175</v>
      </c>
      <c r="J93" s="69">
        <f>IF(OR(TOTAL!J93="",TOTAL!J93=0),"",IF('Vîrsta 1-2 ani'!$C$6&lt;=0,(('Vîrsta 3-4 ani'!J93/'Vîrsta 3-4 ani'!$C$6)+0.004)*'Vîrsta 5-7 ani'!$C$6,(('Vîrsta 1-2 ani'!J93/'Vîrsta 1-2 ani'!$C$6)+0.0056)*'Vîrsta 5-7 ani'!$C$6))</f>
        <v>0.35976470588235293</v>
      </c>
      <c r="K93" s="69">
        <f>IF(OR(TOTAL!K93="",TOTAL!K93=0),"",IF('Vîrsta 1-2 ani'!$C$6&lt;=0,(('Vîrsta 3-4 ani'!K93/'Vîrsta 3-4 ani'!$C$6)+0.004)*'Vîrsta 5-7 ani'!$C$6,(('Vîrsta 1-2 ani'!K93/'Vîrsta 1-2 ani'!$C$6)+0.0056)*'Vîrsta 5-7 ani'!$C$6))</f>
        <v>0.58917647058823508</v>
      </c>
      <c r="L93" s="69">
        <f>IF(OR(TOTAL!L93="",TOTAL!L93=0),"",IF('Vîrsta 1-2 ani'!$C$6&lt;=0,(('Vîrsta 3-4 ani'!L93/'Vîrsta 3-4 ani'!$C$6)+0.004)*'Vîrsta 5-7 ani'!$C$6,(('Vîrsta 1-2 ani'!L93/'Vîrsta 1-2 ani'!$C$6)+0.0056)*'Vîrsta 5-7 ani'!$C$6))</f>
        <v>0.6703529411764706</v>
      </c>
      <c r="M93" s="69">
        <f>IF(OR(TOTAL!M93="",TOTAL!M93=0),"",IF('Vîrsta 1-2 ani'!$C$6&lt;=0,(('Vîrsta 3-4 ani'!M93/'Vîrsta 3-4 ani'!$C$6)+0.004)*'Vîrsta 5-7 ani'!$C$6,(('Vîrsta 1-2 ani'!M93/'Vîrsta 1-2 ani'!$C$6)+0.0056)*'Vîrsta 5-7 ani'!$C$6))</f>
        <v>0.51270588235294123</v>
      </c>
      <c r="N93" s="69">
        <f>IF(OR(TOTAL!N93="",TOTAL!N93=0),"",IF('Vîrsta 1-2 ani'!$C$6&lt;=0,(('Vîrsta 3-4 ani'!N93/'Vîrsta 3-4 ani'!$C$6)+0.004)*'Vîrsta 5-7 ani'!$C$6,(('Vîrsta 1-2 ani'!N93/'Vîrsta 1-2 ani'!$C$6)+0.0056)*'Vîrsta 5-7 ani'!$C$6))</f>
        <v>0.64800000000000002</v>
      </c>
      <c r="O93" s="69">
        <f>IF(OR(TOTAL!O93="",TOTAL!O93=0),"",IF('Vîrsta 1-2 ani'!$C$6&lt;=0,(('Vîrsta 3-4 ani'!O93/'Vîrsta 3-4 ani'!$C$6)+0.004)*'Vîrsta 5-7 ani'!$C$6,(('Vîrsta 1-2 ani'!O93/'Vîrsta 1-2 ani'!$C$6)+0.0056)*'Vîrsta 5-7 ani'!$C$6))</f>
        <v>0.37741176470588234</v>
      </c>
      <c r="P93" s="69">
        <f>IF(OR(TOTAL!P93="",TOTAL!P93=0),"",IF('Vîrsta 1-2 ani'!$C$6&lt;=0,(('Vîrsta 3-4 ani'!P93/'Vîrsta 3-4 ani'!$C$6)+0.004)*'Vîrsta 5-7 ani'!$C$6,(('Vîrsta 1-2 ani'!P93/'Vîrsta 1-2 ani'!$C$6)+0.0056)*'Vîrsta 5-7 ani'!$C$6))</f>
        <v>0.58917647058823508</v>
      </c>
      <c r="Q93" s="69">
        <f>IF(OR(TOTAL!Q93="",TOTAL!Q93=0),"",IF('Vîrsta 1-2 ani'!$C$6&lt;=0,(('Vîrsta 3-4 ani'!Q93/'Vîrsta 3-4 ani'!$C$6)+0.004)*'Vîrsta 5-7 ani'!$C$6,(('Vîrsta 1-2 ani'!Q93/'Vîrsta 1-2 ani'!$C$6)+0.0056)*'Vîrsta 5-7 ani'!$C$6))</f>
        <v>0.60682352941176476</v>
      </c>
      <c r="R93" s="69">
        <f>IF(OR(TOTAL!R93="",TOTAL!R93=0),"",IF('Vîrsta 1-2 ani'!$C$6&lt;=0,(('Vîrsta 3-4 ani'!R93/'Vîrsta 3-4 ani'!$C$6)+0.004)*'Vîrsta 5-7 ani'!$C$6,(('Vîrsta 1-2 ani'!R93/'Vîrsta 1-2 ani'!$C$6)+0.0056)*'Vîrsta 5-7 ani'!$C$6))</f>
        <v>0.41270588235294109</v>
      </c>
      <c r="S93" s="69">
        <f>IF(OR(TOTAL!S93="",TOTAL!S93=0),"",IF('Vîrsta 1-2 ani'!$C$6&lt;=0,(('Vîrsta 3-4 ani'!S93/'Vîrsta 3-4 ani'!$C$6)+0.004)*'Vîrsta 5-7 ani'!$C$6,(('Vîrsta 1-2 ani'!S93/'Vîrsta 1-2 ani'!$C$6)+0.0056)*'Vîrsta 5-7 ani'!$C$6))</f>
        <v>0.55976470588235283</v>
      </c>
      <c r="T93" s="69">
        <f>IF(OR(TOTAL!T93="",TOTAL!T93=0),"",IF('Vîrsta 1-2 ani'!$C$6&lt;=0,(('Vîrsta 3-4 ani'!T93/'Vîrsta 3-4 ani'!$C$6)+0.004)*'Vîrsta 5-7 ani'!$C$6,(('Vîrsta 1-2 ani'!T93/'Vîrsta 1-2 ani'!$C$6)+0.0056)*'Vîrsta 5-7 ani'!$C$6))</f>
        <v>0.35976470588235293</v>
      </c>
      <c r="U93" s="69">
        <f>IF(OR(TOTAL!U93="",TOTAL!U93=0),"",IF('Vîrsta 1-2 ani'!$C$6&lt;=0,(('Vîrsta 3-4 ani'!U93/'Vîrsta 3-4 ani'!$C$6)+0.004)*'Vîrsta 5-7 ani'!$C$6,(('Vîrsta 1-2 ani'!U93/'Vîrsta 1-2 ani'!$C$6)+0.0056)*'Vîrsta 5-7 ani'!$C$6))</f>
        <v>0.65388235294117647</v>
      </c>
      <c r="V93" s="69">
        <f>IF(OR(TOTAL!V93="",TOTAL!V93=0),"",IF('Vîrsta 1-2 ani'!$C$6&lt;=0,(('Vîrsta 3-4 ani'!V93/'Vîrsta 3-4 ani'!$C$6)+0.004)*'Vîrsta 5-7 ani'!$C$6,(('Vîrsta 1-2 ani'!V93/'Vîrsta 1-2 ani'!$C$6)+0.0056)*'Vîrsta 5-7 ani'!$C$6))</f>
        <v>0.64211764705882346</v>
      </c>
      <c r="W93" s="69">
        <f>IF(OR(TOTAL!W93="",TOTAL!W93=0),"",IF('Vîrsta 1-2 ani'!$C$6&lt;=0,(('Vîrsta 3-4 ani'!W93/'Vîrsta 3-4 ani'!$C$6)+0.004)*'Vîrsta 5-7 ani'!$C$6,(('Vîrsta 1-2 ani'!W93/'Vîrsta 1-2 ani'!$C$6)+0.0056)*'Vîrsta 5-7 ani'!$C$6))</f>
        <v>0.31270588235294117</v>
      </c>
      <c r="X93" s="69">
        <f>IF(OR(TOTAL!X93="",TOTAL!X93=0),"",IF('Vîrsta 1-2 ani'!$C$6&lt;=0,(('Vîrsta 3-4 ani'!X93/'Vîrsta 3-4 ani'!$C$6)+0.004)*'Vîrsta 5-7 ani'!$C$6,(('Vîrsta 1-2 ani'!X93/'Vîrsta 1-2 ani'!$C$6)+0.0056)*'Vîrsta 5-7 ani'!$C$6))</f>
        <v>0.58917647058823519</v>
      </c>
      <c r="Y93" s="69" t="str">
        <f>IF(OR(TOTAL!Y93="",TOTAL!Y93=0),"",IF('Vîrsta 1-2 ani'!$C$6&lt;=0,(('Vîrsta 3-4 ani'!Y93/'Vîrsta 3-4 ani'!$C$6)+0.004)*'Vîrsta 5-7 ani'!$C$6,(('Vîrsta 1-2 ani'!Y93/'Vîrsta 1-2 ani'!$C$6)+0.0056)*'Vîrsta 5-7 ani'!$C$6))</f>
        <v/>
      </c>
      <c r="Z93" s="10">
        <f>SUM(Z94:Z95)</f>
        <v>12.04305882352941</v>
      </c>
      <c r="AA93" s="10">
        <f t="shared" si="37"/>
        <v>20.274509803921568</v>
      </c>
      <c r="AB93" s="10">
        <f>SUM(AB94:AB95)</f>
        <v>20.274509803921568</v>
      </c>
      <c r="AC93" s="4"/>
      <c r="AD93" s="90">
        <f>SUM(AD94:AD95)</f>
        <v>9.355357496533967E-2</v>
      </c>
      <c r="AE93" s="91"/>
      <c r="AF93" s="90">
        <f>SUM(AF94:AF95)</f>
        <v>18.169554367201421</v>
      </c>
      <c r="AG93" s="91"/>
      <c r="AH93" s="90">
        <f>SUM(AH94:AH95)</f>
        <v>0.15202455931867695</v>
      </c>
      <c r="AI93" s="91"/>
      <c r="AJ93" s="90">
        <f>SUM(AJ94:AJ95)</f>
        <v>168.43755199049315</v>
      </c>
      <c r="AK93" s="91"/>
      <c r="AL93" s="193">
        <v>19.2</v>
      </c>
      <c r="AM93" s="96">
        <f t="shared" si="54"/>
        <v>1.0745098039215684</v>
      </c>
      <c r="AN93" s="96">
        <f t="shared" si="55"/>
        <v>105.59640522875816</v>
      </c>
      <c r="AO93" s="18"/>
    </row>
    <row r="94" spans="1:41" s="31" customFormat="1" ht="17" x14ac:dyDescent="0.2">
      <c r="A94" s="311"/>
      <c r="B94" s="61" t="s">
        <v>4</v>
      </c>
      <c r="C94" s="245">
        <f>IF(OR(TOTAL!C94="",TOTAL!C94=0),"",IF('Vîrsta 1-2 ani'!$C$6&lt;=0,(('Vîrsta 3-4 ani'!C94/'Vîrsta 3-4 ani'!$C$6)+0.0024)*'Vîrsta 5-7 ani'!$C$6,(('Vîrsta 1-2 ani'!C94/'Vîrsta 1-2 ani'!$C$6)+0.0024)*'Vîrsta 5-7 ani'!$C$6))</f>
        <v>0.15905882352941178</v>
      </c>
      <c r="D94" s="245">
        <f>IF(OR(TOTAL!D94="",TOTAL!D94=0),"",IF('Vîrsta 1-2 ani'!$C$6&lt;=0,(('Vîrsta 3-4 ani'!D94/'Vîrsta 3-4 ani'!$C$6)+0.0024)*'Vîrsta 5-7 ani'!$C$6,(('Vîrsta 1-2 ani'!D94/'Vîrsta 1-2 ani'!$C$6)+0.0024)*'Vîrsta 5-7 ani'!$C$6))</f>
        <v>0.50611764705882356</v>
      </c>
      <c r="E94" s="245">
        <f>IF(OR(TOTAL!E94="",TOTAL!E94=0),"",IF('Vîrsta 1-2 ani'!$C$6&lt;=0,(('Vîrsta 3-4 ani'!E94/'Vîrsta 3-4 ani'!$C$6)+0.0024)*'Vîrsta 5-7 ani'!$C$6,(('Vîrsta 1-2 ani'!E94/'Vîrsta 1-2 ani'!$C$6)+0.0024)*'Vîrsta 5-7 ani'!$C$6))</f>
        <v>0.21199999999999997</v>
      </c>
      <c r="F94" s="245">
        <f>IF(OR(TOTAL!F94="",TOTAL!F94=0),"",IF('Vîrsta 1-2 ani'!$C$6&lt;=0,(('Vîrsta 3-4 ani'!F94/'Vîrsta 3-4 ani'!$C$6)+0.0024)*'Vîrsta 5-7 ani'!$C$6,(('Vîrsta 1-2 ani'!F94/'Vîrsta 1-2 ani'!$C$6)+0.0024)*'Vîrsta 5-7 ani'!$C$6))</f>
        <v>0.48258823529411765</v>
      </c>
      <c r="G94" s="245">
        <f>IF(OR(TOTAL!G94="",TOTAL!G94=0),"",IF('Vîrsta 1-2 ani'!$C$6&lt;=0,(('Vîrsta 3-4 ani'!G94/'Vîrsta 3-4 ani'!$C$6)+0.0024)*'Vîrsta 5-7 ani'!$C$6,(('Vîrsta 1-2 ani'!G94/'Vîrsta 1-2 ani'!$C$6)+0.0024)*'Vîrsta 5-7 ani'!$C$6))</f>
        <v>0.46494117647058825</v>
      </c>
      <c r="H94" s="245">
        <f>IF(OR(TOTAL!H94="",TOTAL!H94=0),"",IF('Vîrsta 1-2 ani'!$C$6&lt;=0,(('Vîrsta 3-4 ani'!H94/'Vîrsta 3-4 ani'!$C$6)+0.0024)*'Vîrsta 5-7 ani'!$C$6,(('Vîrsta 1-2 ani'!H94/'Vîrsta 1-2 ani'!$C$6)+0.0024)*'Vîrsta 5-7 ani'!$C$6))</f>
        <v>0.18847058823529408</v>
      </c>
      <c r="I94" s="245">
        <f>IF(OR(TOTAL!I94="",TOTAL!I94=0),"",IF('Vîrsta 1-2 ani'!$C$6&lt;=0,(('Vîrsta 3-4 ani'!I94/'Vîrsta 3-4 ani'!$C$6)+0.0024)*'Vîrsta 5-7 ani'!$C$6,(('Vîrsta 1-2 ani'!I94/'Vîrsta 1-2 ani'!$C$6)+0.0024)*'Vîrsta 5-7 ani'!$C$6))</f>
        <v>0.40611764705882353</v>
      </c>
      <c r="J94" s="245">
        <f>IF(OR(TOTAL!J94="",TOTAL!J94=0),"",IF('Vîrsta 1-2 ani'!$C$6&lt;=0,(('Vîrsta 3-4 ani'!J94/'Vîrsta 3-4 ani'!$C$6)+0.0024)*'Vîrsta 5-7 ani'!$C$6,(('Vîrsta 1-2 ani'!J94/'Vîrsta 1-2 ani'!$C$6)+0.0024)*'Vîrsta 5-7 ani'!$C$6))</f>
        <v>0.12964705882352942</v>
      </c>
      <c r="K94" s="245">
        <f>IF(OR(TOTAL!K94="",TOTAL!K94=0),"",IF('Vîrsta 1-2 ani'!$C$6&lt;=0,(('Vîrsta 3-4 ani'!K94/'Vîrsta 3-4 ani'!$C$6)+0.0024)*'Vîrsta 5-7 ani'!$C$6,(('Vîrsta 1-2 ani'!K94/'Vîrsta 1-2 ani'!$C$6)+0.0024)*'Vîrsta 5-7 ani'!$C$6))</f>
        <v>0.37082352941176466</v>
      </c>
      <c r="L94" s="245">
        <f>IF(OR(TOTAL!L94="",TOTAL!L94=0),"",IF('Vîrsta 1-2 ani'!$C$6&lt;=0,(('Vîrsta 3-4 ani'!L94/'Vîrsta 3-4 ani'!$C$6)+0.0024)*'Vîrsta 5-7 ani'!$C$6,(('Vîrsta 1-2 ani'!L94/'Vîrsta 1-2 ani'!$C$6)+0.0024)*'Vîrsta 5-7 ani'!$C$6))</f>
        <v>0.4708235294117647</v>
      </c>
      <c r="M94" s="245">
        <f>IF(OR(TOTAL!M94="",TOTAL!M94=0),"",IF('Vîrsta 1-2 ani'!$C$6&lt;=0,(('Vîrsta 3-4 ani'!M94/'Vîrsta 3-4 ani'!$C$6)+0.0024)*'Vîrsta 5-7 ani'!$C$6,(('Vîrsta 1-2 ani'!M94/'Vîrsta 1-2 ani'!$C$6)+0.0024)*'Vîrsta 5-7 ani'!$C$6))</f>
        <v>0.20023529411764707</v>
      </c>
      <c r="N94" s="245">
        <f>IF(OR(TOTAL!N94="",TOTAL!N94=0),"",IF('Vîrsta 1-2 ani'!$C$6&lt;=0,(('Vîrsta 3-4 ani'!N94/'Vîrsta 3-4 ani'!$C$6)+0.0024)*'Vîrsta 5-7 ani'!$C$6,(('Vîrsta 1-2 ani'!N94/'Vîrsta 1-2 ani'!$C$6)+0.0024)*'Vîrsta 5-7 ani'!$C$6))</f>
        <v>0.40611764705882353</v>
      </c>
      <c r="O94" s="245">
        <f>IF(OR(TOTAL!O94="",TOTAL!O94=0),"",IF('Vîrsta 1-2 ani'!$C$6&lt;=0,(('Vîrsta 3-4 ani'!O94/'Vîrsta 3-4 ani'!$C$6)+0.0024)*'Vîrsta 5-7 ani'!$C$6,(('Vîrsta 1-2 ani'!O94/'Vîrsta 1-2 ani'!$C$6)+0.0024)*'Vîrsta 5-7 ani'!$C$6))</f>
        <v>0.13552941176470587</v>
      </c>
      <c r="P94" s="245">
        <f>IF(OR(TOTAL!P94="",TOTAL!P94=0),"",IF('Vîrsta 1-2 ani'!$C$6&lt;=0,(('Vîrsta 3-4 ani'!P94/'Vîrsta 3-4 ani'!$C$6)+0.0024)*'Vîrsta 5-7 ani'!$C$6,(('Vîrsta 1-2 ani'!P94/'Vîrsta 1-2 ani'!$C$6)+0.0024)*'Vîrsta 5-7 ani'!$C$6))</f>
        <v>0.37082352941176466</v>
      </c>
      <c r="Q94" s="245">
        <f>IF(OR(TOTAL!Q94="",TOTAL!Q94=0),"",IF('Vîrsta 1-2 ani'!$C$6&lt;=0,(('Vîrsta 3-4 ani'!Q94/'Vîrsta 3-4 ani'!$C$6)+0.0024)*'Vîrsta 5-7 ani'!$C$6,(('Vîrsta 1-2 ani'!Q94/'Vîrsta 1-2 ani'!$C$6)+0.0024)*'Vîrsta 5-7 ani'!$C$6))</f>
        <v>0.42964705882352938</v>
      </c>
      <c r="R94" s="245">
        <f>IF(OR(TOTAL!R94="",TOTAL!R94=0),"",IF('Vîrsta 1-2 ani'!$C$6&lt;=0,(('Vîrsta 3-4 ani'!R94/'Vîrsta 3-4 ani'!$C$6)+0.0024)*'Vîrsta 5-7 ani'!$C$6,(('Vîrsta 1-2 ani'!R94/'Vîrsta 1-2 ani'!$C$6)+0.0024)*'Vîrsta 5-7 ani'!$C$6))</f>
        <v>0.12964705882352942</v>
      </c>
      <c r="S94" s="245">
        <f>IF(OR(TOTAL!S94="",TOTAL!S94=0),"",IF('Vîrsta 1-2 ani'!$C$6&lt;=0,(('Vîrsta 3-4 ani'!S94/'Vîrsta 3-4 ani'!$C$6)+0.0024)*'Vîrsta 5-7 ani'!$C$6,(('Vîrsta 1-2 ani'!S94/'Vîrsta 1-2 ani'!$C$6)+0.0024)*'Vîrsta 5-7 ani'!$C$6))</f>
        <v>0.38258823529411767</v>
      </c>
      <c r="T94" s="245">
        <f>IF(OR(TOTAL!T94="",TOTAL!T94=0),"",IF('Vîrsta 1-2 ani'!$C$6&lt;=0,(('Vîrsta 3-4 ani'!T94/'Vîrsta 3-4 ani'!$C$6)+0.0024)*'Vîrsta 5-7 ani'!$C$6,(('Vîrsta 1-2 ani'!T94/'Vîrsta 1-2 ani'!$C$6)+0.0024)*'Vîrsta 5-7 ani'!$C$6))</f>
        <v>0.12964705882352942</v>
      </c>
      <c r="U94" s="245">
        <f>IF(OR(TOTAL!U94="",TOTAL!U94=0),"",IF('Vîrsta 1-2 ani'!$C$6&lt;=0,(('Vîrsta 3-4 ani'!U94/'Vîrsta 3-4 ani'!$C$6)+0.0024)*'Vîrsta 5-7 ani'!$C$6,(('Vîrsta 1-2 ani'!U94/'Vîrsta 1-2 ani'!$C$6)+0.0024)*'Vîrsta 5-7 ani'!$C$6))</f>
        <v>0.38847058823529412</v>
      </c>
      <c r="V94" s="245">
        <f>IF(OR(TOTAL!V94="",TOTAL!V94=0),"",IF('Vîrsta 1-2 ani'!$C$6&lt;=0,(('Vîrsta 3-4 ani'!V94/'Vîrsta 3-4 ani'!$C$6)+0.0024)*'Vîrsta 5-7 ani'!$C$6,(('Vîrsta 1-2 ani'!V94/'Vîrsta 1-2 ani'!$C$6)+0.0024)*'Vîrsta 5-7 ani'!$C$6))</f>
        <v>0.45317647058823529</v>
      </c>
      <c r="W94" s="245">
        <f>IF(OR(TOTAL!W94="",TOTAL!W94=0),"",IF('Vîrsta 1-2 ani'!$C$6&lt;=0,(('Vîrsta 3-4 ani'!W94/'Vîrsta 3-4 ani'!$C$6)+0.0024)*'Vîrsta 5-7 ani'!$C$6,(('Vîrsta 1-2 ani'!W94/'Vîrsta 1-2 ani'!$C$6)+0.0024)*'Vîrsta 5-7 ani'!$C$6))</f>
        <v>0.12964705882352942</v>
      </c>
      <c r="X94" s="245">
        <f>IF(OR(TOTAL!X94="",TOTAL!X94=0),"",IF('Vîrsta 1-2 ani'!$C$6&lt;=0,(('Vîrsta 3-4 ani'!X94/'Vîrsta 3-4 ani'!$C$6)+0.0024)*'Vîrsta 5-7 ani'!$C$6,(('Vîrsta 1-2 ani'!X94/'Vîrsta 1-2 ani'!$C$6)+0.0024)*'Vîrsta 5-7 ani'!$C$6))</f>
        <v>0.40023529411764708</v>
      </c>
      <c r="Y94" s="245" t="str">
        <f>IF(OR(TOTAL!Y94="",TOTAL!Y94=0),"",IF('Vîrsta 1-2 ani'!$C$6&lt;=0,(('Vîrsta 3-4 ani'!Y94/'Vîrsta 3-4 ani'!$C$6)+0.0024)*'Vîrsta 5-7 ani'!$C$6,(('Vîrsta 1-2 ani'!Y94/'Vîrsta 1-2 ani'!$C$6)+0.0024)*'Vîrsta 5-7 ani'!$C$6))</f>
        <v/>
      </c>
      <c r="Z94" s="11">
        <f>SUM(C94:Y94)</f>
        <v>6.9463529411764702</v>
      </c>
      <c r="AA94" s="11">
        <f t="shared" si="37"/>
        <v>11.694196870667458</v>
      </c>
      <c r="AB94" s="11">
        <f t="shared" ref="AB94:AB99" si="56">IFERROR(IF($AA94=0,"",$AA94-AC94*AA94/100),"")</f>
        <v>11.694196870667458</v>
      </c>
      <c r="AC94" s="7"/>
      <c r="AD94" s="97">
        <f>IFERROR(IF($AB94=0,"",$AB94*AE94),"")</f>
        <v>9.355357496533967E-2</v>
      </c>
      <c r="AE94" s="98">
        <v>8.0000000000000002E-3</v>
      </c>
      <c r="AF94" s="97">
        <f t="shared" ref="AF94:AF104" si="57">IFERROR(IF($AB94=0,"",$AB94*AG94),"")</f>
        <v>9.5892414339473149</v>
      </c>
      <c r="AG94" s="98">
        <v>0.82</v>
      </c>
      <c r="AH94" s="97">
        <f t="shared" ref="AH94:AH104" si="58">IFERROR(IF($AB94=0,"",$AB94*AI94),"")</f>
        <v>0.15202455931867695</v>
      </c>
      <c r="AI94" s="98">
        <v>1.2999999999999999E-2</v>
      </c>
      <c r="AJ94" s="97">
        <f t="shared" si="53"/>
        <v>91.214735591206164</v>
      </c>
      <c r="AK94" s="98">
        <v>7.8</v>
      </c>
      <c r="AL94" s="192">
        <v>9.6</v>
      </c>
      <c r="AM94" s="99">
        <f t="shared" ref="AM94:AM96" si="59">IFERROR((AB94-AL94),"")</f>
        <v>2.0941968706674583</v>
      </c>
      <c r="AN94" s="99">
        <f t="shared" si="55"/>
        <v>121.81455073611936</v>
      </c>
      <c r="AO94" s="66"/>
    </row>
    <row r="95" spans="1:41" s="31" customFormat="1" ht="17" x14ac:dyDescent="0.2">
      <c r="A95" s="312"/>
      <c r="B95" s="61" t="s">
        <v>103</v>
      </c>
      <c r="C95" s="245">
        <f>IF(OR(TOTAL!C95="",TOTAL!C95=0),"",IF('Vîrsta 1-2 ani'!$C$6&lt;=0,(('Vîrsta 3-4 ani'!C95/'Vîrsta 3-4 ani'!$C$6)+0.0016)*'Vîrsta 5-7 ani'!$C$6,(('Vîrsta 1-2 ani'!C95/'Vîrsta 1-2 ani'!$C$6)+0.0032)*'Vîrsta 5-7 ani'!$C$6))</f>
        <v>0.2654117647058824</v>
      </c>
      <c r="D95" s="245">
        <f>IF(OR(TOTAL!D95="",TOTAL!D95=0),"",IF('Vîrsta 1-2 ani'!$C$6&lt;=0,(('Vîrsta 3-4 ani'!D95/'Vîrsta 3-4 ani'!$C$6)+0.0016)*'Vîrsta 5-7 ani'!$C$6,(('Vîrsta 1-2 ani'!D95/'Vîrsta 1-2 ani'!$C$6)+0.0032)*'Vîrsta 5-7 ani'!$C$6))</f>
        <v>0.20658823529411763</v>
      </c>
      <c r="E95" s="245">
        <f>IF(OR(TOTAL!E95="",TOTAL!E95=0),"",IF('Vîrsta 1-2 ani'!$C$6&lt;=0,(('Vîrsta 3-4 ani'!E95/'Vîrsta 3-4 ani'!$C$6)+0.0016)*'Vîrsta 5-7 ani'!$C$6,(('Vîrsta 1-2 ani'!E95/'Vîrsta 1-2 ani'!$C$6)+0.0032)*'Vîrsta 5-7 ani'!$C$6))</f>
        <v>0.20658823529411763</v>
      </c>
      <c r="F95" s="245">
        <f>IF(OR(TOTAL!F95="",TOTAL!F95=0),"",IF('Vîrsta 1-2 ani'!$C$6&lt;=0,(('Vîrsta 3-4 ani'!F95/'Vîrsta 3-4 ani'!$C$6)+0.0016)*'Vîrsta 5-7 ani'!$C$6,(('Vîrsta 1-2 ani'!F95/'Vîrsta 1-2 ani'!$C$6)+0.0032)*'Vîrsta 5-7 ani'!$C$6))</f>
        <v>0.44776470588235295</v>
      </c>
      <c r="G95" s="245">
        <f>IF(OR(TOTAL!G95="",TOTAL!G95=0),"",IF('Vîrsta 1-2 ani'!$C$6&lt;=0,(('Vîrsta 3-4 ani'!G95/'Vîrsta 3-4 ani'!$C$6)+0.0016)*'Vîrsta 5-7 ani'!$C$6,(('Vîrsta 1-2 ani'!G95/'Vîrsta 1-2 ani'!$C$6)+0.0032)*'Vîrsta 5-7 ani'!$C$6))</f>
        <v>0.18305882352941175</v>
      </c>
      <c r="H95" s="245">
        <f>IF(OR(TOTAL!H95="",TOTAL!H95=0),"",IF('Vîrsta 1-2 ani'!$C$6&lt;=0,(('Vîrsta 3-4 ani'!H95/'Vîrsta 3-4 ani'!$C$6)+0.0016)*'Vîrsta 5-7 ani'!$C$6,(('Vîrsta 1-2 ani'!H95/'Vîrsta 1-2 ani'!$C$6)+0.0032)*'Vîrsta 5-7 ani'!$C$6))</f>
        <v>0.24188235294117647</v>
      </c>
      <c r="I95" s="245">
        <f>IF(OR(TOTAL!I95="",TOTAL!I95=0),"",IF('Vîrsta 1-2 ani'!$C$6&lt;=0,(('Vîrsta 3-4 ani'!I95/'Vîrsta 3-4 ani'!$C$6)+0.0016)*'Vîrsta 5-7 ani'!$C$6,(('Vîrsta 1-2 ani'!I95/'Vîrsta 1-2 ani'!$C$6)+0.0032)*'Vîrsta 5-7 ani'!$C$6))</f>
        <v>0.18894117647058825</v>
      </c>
      <c r="J95" s="245">
        <f>IF(OR(TOTAL!J95="",TOTAL!J95=0),"",IF('Vîrsta 1-2 ani'!$C$6&lt;=0,(('Vîrsta 3-4 ani'!J95/'Vîrsta 3-4 ani'!$C$6)+0.0016)*'Vîrsta 5-7 ani'!$C$6,(('Vîrsta 1-2 ani'!J95/'Vîrsta 1-2 ani'!$C$6)+0.0032)*'Vîrsta 5-7 ani'!$C$6))</f>
        <v>0.23011764705882354</v>
      </c>
      <c r="K95" s="245">
        <f>IF(OR(TOTAL!K95="",TOTAL!K95=0),"",IF('Vîrsta 1-2 ani'!$C$6&lt;=0,(('Vîrsta 3-4 ani'!K95/'Vîrsta 3-4 ani'!$C$6)+0.0016)*'Vîrsta 5-7 ani'!$C$6,(('Vîrsta 1-2 ani'!K95/'Vîrsta 1-2 ani'!$C$6)+0.0032)*'Vîrsta 5-7 ani'!$C$6))</f>
        <v>0.21835294117647058</v>
      </c>
      <c r="L95" s="245">
        <f>IF(OR(TOTAL!L95="",TOTAL!L95=0),"",IF('Vîrsta 1-2 ani'!$C$6&lt;=0,(('Vîrsta 3-4 ani'!L95/'Vîrsta 3-4 ani'!$C$6)+0.0016)*'Vîrsta 5-7 ani'!$C$6,(('Vîrsta 1-2 ani'!L95/'Vîrsta 1-2 ani'!$C$6)+0.0032)*'Vîrsta 5-7 ani'!$C$6))</f>
        <v>0.19952941176470584</v>
      </c>
      <c r="M95" s="245">
        <f>IF(OR(TOTAL!M95="",TOTAL!M95=0),"",IF('Vîrsta 1-2 ani'!$C$6&lt;=0,(('Vîrsta 3-4 ani'!M95/'Vîrsta 3-4 ani'!$C$6)+0.0016)*'Vîrsta 5-7 ani'!$C$6,(('Vîrsta 1-2 ani'!M95/'Vîrsta 1-2 ani'!$C$6)+0.0032)*'Vîrsta 5-7 ani'!$C$6))</f>
        <v>0.31247058823529411</v>
      </c>
      <c r="N95" s="245">
        <f>IF(OR(TOTAL!N95="",TOTAL!N95=0),"",IF('Vîrsta 1-2 ani'!$C$6&lt;=0,(('Vîrsta 3-4 ani'!N95/'Vîrsta 3-4 ani'!$C$6)+0.0016)*'Vîrsta 5-7 ani'!$C$6,(('Vîrsta 1-2 ani'!N95/'Vîrsta 1-2 ani'!$C$6)+0.0032)*'Vîrsta 5-7 ani'!$C$6))</f>
        <v>0.24188235294117647</v>
      </c>
      <c r="O95" s="245">
        <f>IF(OR(TOTAL!O95="",TOTAL!O95=0),"",IF('Vîrsta 1-2 ani'!$C$6&lt;=0,(('Vîrsta 3-4 ani'!O95/'Vîrsta 3-4 ani'!$C$6)+0.0016)*'Vîrsta 5-7 ani'!$C$6,(('Vîrsta 1-2 ani'!O95/'Vîrsta 1-2 ani'!$C$6)+0.0032)*'Vîrsta 5-7 ani'!$C$6))</f>
        <v>0.24188235294117647</v>
      </c>
      <c r="P95" s="245">
        <f>IF(OR(TOTAL!P95="",TOTAL!P95=0),"",IF('Vîrsta 1-2 ani'!$C$6&lt;=0,(('Vîrsta 3-4 ani'!P95/'Vîrsta 3-4 ani'!$C$6)+0.0016)*'Vîrsta 5-7 ani'!$C$6,(('Vîrsta 1-2 ani'!P95/'Vîrsta 1-2 ani'!$C$6)+0.0032)*'Vîrsta 5-7 ani'!$C$6))</f>
        <v>0.21835294117647058</v>
      </c>
      <c r="Q95" s="245">
        <f>IF(OR(TOTAL!Q95="",TOTAL!Q95=0),"",IF('Vîrsta 1-2 ani'!$C$6&lt;=0,(('Vîrsta 3-4 ani'!Q95/'Vîrsta 3-4 ani'!$C$6)+0.0016)*'Vîrsta 5-7 ani'!$C$6,(('Vîrsta 1-2 ani'!Q95/'Vîrsta 1-2 ani'!$C$6)+0.0032)*'Vîrsta 5-7 ani'!$C$6))</f>
        <v>0.17717647058823527</v>
      </c>
      <c r="R95" s="245">
        <f>IF(OR(TOTAL!R95="",TOTAL!R95=0),"",IF('Vîrsta 1-2 ani'!$C$6&lt;=0,(('Vîrsta 3-4 ani'!R95/'Vîrsta 3-4 ani'!$C$6)+0.0016)*'Vîrsta 5-7 ani'!$C$6,(('Vîrsta 1-2 ani'!R95/'Vîrsta 1-2 ani'!$C$6)+0.0032)*'Vîrsta 5-7 ani'!$C$6))</f>
        <v>0.2830588235294117</v>
      </c>
      <c r="S95" s="245">
        <f>IF(OR(TOTAL!S95="",TOTAL!S95=0),"",IF('Vîrsta 1-2 ani'!$C$6&lt;=0,(('Vîrsta 3-4 ani'!S95/'Vîrsta 3-4 ani'!$C$6)+0.0016)*'Vîrsta 5-7 ani'!$C$6,(('Vîrsta 1-2 ani'!S95/'Vîrsta 1-2 ani'!$C$6)+0.0032)*'Vîrsta 5-7 ani'!$C$6))</f>
        <v>0.17717647058823527</v>
      </c>
      <c r="T95" s="245">
        <f>IF(OR(TOTAL!T95="",TOTAL!T95=0),"",IF('Vîrsta 1-2 ani'!$C$6&lt;=0,(('Vîrsta 3-4 ani'!T95/'Vîrsta 3-4 ani'!$C$6)+0.0016)*'Vîrsta 5-7 ani'!$C$6,(('Vîrsta 1-2 ani'!T95/'Vîrsta 1-2 ani'!$C$6)+0.0032)*'Vîrsta 5-7 ani'!$C$6))</f>
        <v>0.23011764705882354</v>
      </c>
      <c r="U95" s="245">
        <f>IF(OR(TOTAL!U95="",TOTAL!U95=0),"",IF('Vîrsta 1-2 ani'!$C$6&lt;=0,(('Vîrsta 3-4 ani'!U95/'Vîrsta 3-4 ani'!$C$6)+0.0016)*'Vîrsta 5-7 ani'!$C$6,(('Vîrsta 1-2 ani'!U95/'Vîrsta 1-2 ani'!$C$6)+0.0032)*'Vîrsta 5-7 ani'!$C$6))</f>
        <v>0.2654117647058824</v>
      </c>
      <c r="V95" s="245">
        <f>IF(OR(TOTAL!V95="",TOTAL!V95=0),"",IF('Vîrsta 1-2 ani'!$C$6&lt;=0,(('Vîrsta 3-4 ani'!V95/'Vîrsta 3-4 ani'!$C$6)+0.0016)*'Vîrsta 5-7 ani'!$C$6,(('Vîrsta 1-2 ani'!V95/'Vîrsta 1-2 ani'!$C$6)+0.0032)*'Vîrsta 5-7 ani'!$C$6))</f>
        <v>0.18894117647058825</v>
      </c>
      <c r="W95" s="245">
        <f>IF(OR(TOTAL!W95="",TOTAL!W95=0),"",IF('Vîrsta 1-2 ani'!$C$6&lt;=0,(('Vîrsta 3-4 ani'!W95/'Vîrsta 3-4 ani'!$C$6)+0.0016)*'Vîrsta 5-7 ani'!$C$6,(('Vîrsta 1-2 ani'!W95/'Vîrsta 1-2 ani'!$C$6)+0.0032)*'Vîrsta 5-7 ani'!$C$6))</f>
        <v>0.18305882352941175</v>
      </c>
      <c r="X95" s="245">
        <f>IF(OR(TOTAL!X95="",TOTAL!X95=0),"",IF('Vîrsta 1-2 ani'!$C$6&lt;=0,(('Vîrsta 3-4 ani'!X95/'Vîrsta 3-4 ani'!$C$6)+0.0016)*'Vîrsta 5-7 ani'!$C$6,(('Vîrsta 1-2 ani'!X95/'Vîrsta 1-2 ani'!$C$6)+0.0032)*'Vîrsta 5-7 ani'!$C$6))</f>
        <v>0.18894117647058825</v>
      </c>
      <c r="Y95" s="245" t="str">
        <f>IF(OR(TOTAL!Y95="",TOTAL!Y95=0),"",IF('Vîrsta 1-2 ani'!$C$6&lt;=0,(('Vîrsta 3-4 ani'!Y95/'Vîrsta 3-4 ani'!$C$6)+0.0016)*'Vîrsta 5-7 ani'!$C$6,(('Vîrsta 1-2 ani'!Y95/'Vîrsta 1-2 ani'!$C$6)+0.0032)*'Vîrsta 5-7 ani'!$C$6))</f>
        <v/>
      </c>
      <c r="Z95" s="11">
        <f>SUM(C95:Y95)</f>
        <v>5.0967058823529401</v>
      </c>
      <c r="AA95" s="11">
        <f t="shared" si="37"/>
        <v>8.5803129332541079</v>
      </c>
      <c r="AB95" s="11">
        <f t="shared" si="56"/>
        <v>8.5803129332541079</v>
      </c>
      <c r="AC95" s="7"/>
      <c r="AD95" s="97">
        <f>IFERROR(IF($AB95=0,"",$AB95*AE95),"")</f>
        <v>0</v>
      </c>
      <c r="AE95" s="98"/>
      <c r="AF95" s="97">
        <f t="shared" si="57"/>
        <v>8.5803129332541079</v>
      </c>
      <c r="AG95" s="98">
        <v>1</v>
      </c>
      <c r="AH95" s="97">
        <f t="shared" si="58"/>
        <v>0</v>
      </c>
      <c r="AI95" s="98"/>
      <c r="AJ95" s="97">
        <f t="shared" si="53"/>
        <v>77.22281639928697</v>
      </c>
      <c r="AK95" s="98">
        <v>9</v>
      </c>
      <c r="AL95" s="192">
        <v>9.6</v>
      </c>
      <c r="AM95" s="99">
        <f t="shared" si="59"/>
        <v>-1.0196870667458917</v>
      </c>
      <c r="AN95" s="99">
        <f t="shared" si="55"/>
        <v>89.378259721396972</v>
      </c>
      <c r="AO95" s="66"/>
    </row>
    <row r="96" spans="1:41" ht="17" x14ac:dyDescent="0.2">
      <c r="A96" s="310">
        <v>12</v>
      </c>
      <c r="B96" s="68" t="s">
        <v>104</v>
      </c>
      <c r="C96" s="69">
        <f>IF(OR(TOTAL!C96="",TOTAL!C96=0),"",IF('Vîrsta 1-2 ani'!$C$6&lt;=0,(('Vîrsta 3-4 ani'!C96/'Vîrsta 3-4 ani'!$C$6)+0)*'Vîrsta 5-7 ani'!$C$6,(('Vîrsta 1-2 ani'!C96/'Vîrsta 1-2 ani'!$C$6)+0.0024)*'Vîrsta 5-7 ani'!$C$6))</f>
        <v>1.0096470588235291</v>
      </c>
      <c r="D96" s="69">
        <f>IF(OR(TOTAL!D96="",TOTAL!D96=0),"",IF('Vîrsta 1-2 ani'!$C$6&lt;=0,(('Vîrsta 3-4 ani'!D96/'Vîrsta 3-4 ani'!$C$6)+0)*'Vîrsta 5-7 ani'!$C$6,(('Vîrsta 1-2 ani'!D96/'Vîrsta 1-2 ani'!$C$6)+0.0024)*'Vîrsta 5-7 ani'!$C$6))</f>
        <v>0.95670588235294129</v>
      </c>
      <c r="E96" s="69">
        <f>IF(OR(TOTAL!E96="",TOTAL!E96=0),"",IF('Vîrsta 1-2 ani'!$C$6&lt;=0,(('Vîrsta 3-4 ani'!E96/'Vîrsta 3-4 ani'!$C$6)+0)*'Vîrsta 5-7 ani'!$C$6,(('Vîrsta 1-2 ani'!E96/'Vîrsta 1-2 ani'!$C$6)+0.0024)*'Vîrsta 5-7 ani'!$C$6))</f>
        <v>0.35082352941176465</v>
      </c>
      <c r="F96" s="69">
        <f>IF(OR(TOTAL!F96="",TOTAL!F96=0),"",IF('Vîrsta 1-2 ani'!$C$6&lt;=0,(('Vîrsta 3-4 ani'!F96/'Vîrsta 3-4 ani'!$C$6)+0)*'Vîrsta 5-7 ani'!$C$6,(('Vîrsta 1-2 ani'!F96/'Vîrsta 1-2 ani'!$C$6)+0.0024)*'Vîrsta 5-7 ani'!$C$6))</f>
        <v>0.40964705882352942</v>
      </c>
      <c r="G96" s="69">
        <f>IF(OR(TOTAL!G96="",TOTAL!G96=0),"",IF('Vîrsta 1-2 ani'!$C$6&lt;=0,(('Vîrsta 3-4 ani'!G96/'Vîrsta 3-4 ani'!$C$6)+0)*'Vîrsta 5-7 ani'!$C$6,(('Vîrsta 1-2 ani'!G96/'Vîrsta 1-2 ani'!$C$6)+0.0024)*'Vîrsta 5-7 ani'!$C$6))</f>
        <v>0.42729411764705888</v>
      </c>
      <c r="H96" s="69">
        <f>IF(OR(TOTAL!H96="",TOTAL!H96=0),"",IF('Vîrsta 1-2 ani'!$C$6&lt;=0,(('Vîrsta 3-4 ani'!H96/'Vîrsta 3-4 ani'!$C$6)+0)*'Vîrsta 5-7 ani'!$C$6,(('Vîrsta 1-2 ani'!H96/'Vîrsta 1-2 ani'!$C$6)+0.0024)*'Vîrsta 5-7 ani'!$C$6))</f>
        <v>0.85670588235294121</v>
      </c>
      <c r="I96" s="69">
        <f>IF(OR(TOTAL!I96="",TOTAL!I96=0),"",IF('Vîrsta 1-2 ani'!$C$6&lt;=0,(('Vîrsta 3-4 ani'!I96/'Vîrsta 3-4 ani'!$C$6)+0)*'Vîrsta 5-7 ani'!$C$6,(('Vîrsta 1-2 ani'!I96/'Vîrsta 1-2 ani'!$C$6)+0.0024)*'Vîrsta 5-7 ani'!$C$6))</f>
        <v>0.8919999999999999</v>
      </c>
      <c r="J96" s="69">
        <f>IF(OR(TOTAL!J96="",TOTAL!J96=0),"",IF('Vîrsta 1-2 ani'!$C$6&lt;=0,(('Vîrsta 3-4 ani'!J96/'Vîrsta 3-4 ani'!$C$6)+0)*'Vîrsta 5-7 ani'!$C$6,(('Vîrsta 1-2 ani'!J96/'Vîrsta 1-2 ani'!$C$6)+0.0024)*'Vîrsta 5-7 ani'!$C$6))</f>
        <v>0.29788235294117643</v>
      </c>
      <c r="K96" s="69">
        <f>IF(OR(TOTAL!K96="",TOTAL!K96=0),"",IF('Vîrsta 1-2 ani'!$C$6&lt;=0,(('Vîrsta 3-4 ani'!K96/'Vîrsta 3-4 ani'!$C$6)+0)*'Vîrsta 5-7 ani'!$C$6,(('Vîrsta 1-2 ani'!K96/'Vîrsta 1-2 ani'!$C$6)+0.0024)*'Vîrsta 5-7 ani'!$C$6))</f>
        <v>0.33317647058823524</v>
      </c>
      <c r="L96" s="69">
        <f>IF(OR(TOTAL!L96="",TOTAL!L96=0),"",IF('Vîrsta 1-2 ani'!$C$6&lt;=0,(('Vîrsta 3-4 ani'!L96/'Vîrsta 3-4 ani'!$C$6)+0)*'Vîrsta 5-7 ani'!$C$6,(('Vîrsta 1-2 ani'!L96/'Vîrsta 1-2 ani'!$C$6)+0.0024)*'Vîrsta 5-7 ani'!$C$6))</f>
        <v>0.88611764705882345</v>
      </c>
      <c r="M96" s="69">
        <f>IF(OR(TOTAL!M96="",TOTAL!M96=0),"",IF('Vîrsta 1-2 ani'!$C$6&lt;=0,(('Vîrsta 3-4 ani'!M96/'Vîrsta 3-4 ani'!$C$6)+0)*'Vîrsta 5-7 ani'!$C$6,(('Vîrsta 1-2 ani'!M96/'Vîrsta 1-2 ani'!$C$6)+0.0024)*'Vîrsta 5-7 ani'!$C$6))</f>
        <v>0.96847058823529408</v>
      </c>
      <c r="N96" s="69">
        <f>IF(OR(TOTAL!N96="",TOTAL!N96=0),"",IF('Vîrsta 1-2 ani'!$C$6&lt;=0,(('Vîrsta 3-4 ani'!N96/'Vîrsta 3-4 ani'!$C$6)+0)*'Vîrsta 5-7 ani'!$C$6,(('Vîrsta 1-2 ani'!N96/'Vîrsta 1-2 ani'!$C$6)+0.0024)*'Vîrsta 5-7 ani'!$C$6))</f>
        <v>0.42141176470588232</v>
      </c>
      <c r="O96" s="69">
        <f>IF(OR(TOTAL!O96="",TOTAL!O96=0),"",IF('Vîrsta 1-2 ani'!$C$6&lt;=0,(('Vîrsta 3-4 ani'!O96/'Vîrsta 3-4 ani'!$C$6)+0)*'Vîrsta 5-7 ani'!$C$6,(('Vîrsta 1-2 ani'!O96/'Vîrsta 1-2 ani'!$C$6)+0.0024)*'Vîrsta 5-7 ani'!$C$6))</f>
        <v>0.30376470588235294</v>
      </c>
      <c r="P96" s="69">
        <f>IF(OR(TOTAL!P96="",TOTAL!P96=0),"",IF('Vîrsta 1-2 ani'!$C$6&lt;=0,(('Vîrsta 3-4 ani'!P96/'Vîrsta 3-4 ani'!$C$6)+0)*'Vîrsta 5-7 ani'!$C$6,(('Vîrsta 1-2 ani'!P96/'Vîrsta 1-2 ani'!$C$6)+0.0024)*'Vîrsta 5-7 ani'!$C$6))</f>
        <v>0.40964705882352942</v>
      </c>
      <c r="Q96" s="69">
        <f>IF(OR(TOTAL!Q96="",TOTAL!Q96=0),"",IF('Vîrsta 1-2 ani'!$C$6&lt;=0,(('Vîrsta 3-4 ani'!Q96/'Vîrsta 3-4 ani'!$C$6)+0)*'Vîrsta 5-7 ani'!$C$6,(('Vîrsta 1-2 ani'!Q96/'Vîrsta 1-2 ani'!$C$6)+0.0024)*'Vîrsta 5-7 ani'!$C$6))</f>
        <v>0.41552941176470587</v>
      </c>
      <c r="R96" s="69">
        <f>IF(OR(TOTAL!R96="",TOTAL!R96=0),"",IF('Vîrsta 1-2 ani'!$C$6&lt;=0,(('Vîrsta 3-4 ani'!R96/'Vîrsta 3-4 ani'!$C$6)+0)*'Vîrsta 5-7 ani'!$C$6,(('Vîrsta 1-2 ani'!R96/'Vîrsta 1-2 ani'!$C$6)+0.0024)*'Vîrsta 5-7 ani'!$C$6))</f>
        <v>0.42729411764705888</v>
      </c>
      <c r="S96" s="69">
        <f>IF(OR(TOTAL!S96="",TOTAL!S96=0),"",IF('Vîrsta 1-2 ani'!$C$6&lt;=0,(('Vîrsta 3-4 ani'!S96/'Vîrsta 3-4 ani'!$C$6)+0)*'Vîrsta 5-7 ani'!$C$6,(('Vîrsta 1-2 ani'!S96/'Vîrsta 1-2 ani'!$C$6)+0.0024)*'Vîrsta 5-7 ani'!$C$6))</f>
        <v>0.41552941176470587</v>
      </c>
      <c r="T96" s="69">
        <f>IF(OR(TOTAL!T96="",TOTAL!T96=0),"",IF('Vîrsta 1-2 ani'!$C$6&lt;=0,(('Vîrsta 3-4 ani'!T96/'Vîrsta 3-4 ani'!$C$6)+0)*'Vîrsta 5-7 ani'!$C$6,(('Vîrsta 1-2 ani'!T96/'Vîrsta 1-2 ani'!$C$6)+0.0024)*'Vîrsta 5-7 ani'!$C$6))</f>
        <v>0.29788235294117643</v>
      </c>
      <c r="U96" s="69">
        <f>IF(OR(TOTAL!U96="",TOTAL!U96=0),"",IF('Vîrsta 1-2 ani'!$C$6&lt;=0,(('Vîrsta 3-4 ani'!U96/'Vîrsta 3-4 ani'!$C$6)+0)*'Vîrsta 5-7 ani'!$C$6,(('Vîrsta 1-2 ani'!U96/'Vîrsta 1-2 ani'!$C$6)+0.0024)*'Vîrsta 5-7 ani'!$C$6))</f>
        <v>0.37435294117647056</v>
      </c>
      <c r="V96" s="69">
        <f>IF(OR(TOTAL!V96="",TOTAL!V96=0),"",IF('Vîrsta 1-2 ani'!$C$6&lt;=0,(('Vîrsta 3-4 ani'!V96/'Vîrsta 3-4 ani'!$C$6)+0)*'Vîrsta 5-7 ani'!$C$6,(('Vîrsta 1-2 ani'!V96/'Vîrsta 1-2 ani'!$C$6)+0.0024)*'Vîrsta 5-7 ani'!$C$6))</f>
        <v>0.44494117647058823</v>
      </c>
      <c r="W96" s="69">
        <f>IF(OR(TOTAL!W96="",TOTAL!W96=0),"",IF('Vîrsta 1-2 ani'!$C$6&lt;=0,(('Vîrsta 3-4 ani'!W96/'Vîrsta 3-4 ani'!$C$6)+0)*'Vîrsta 5-7 ani'!$C$6,(('Vîrsta 1-2 ani'!W96/'Vîrsta 1-2 ani'!$C$6)+0.0024)*'Vîrsta 5-7 ani'!$C$6))</f>
        <v>0.89788235294117646</v>
      </c>
      <c r="X96" s="69">
        <f>IF(OR(TOTAL!X96="",TOTAL!X96=0),"",IF('Vîrsta 1-2 ani'!$C$6&lt;=0,(('Vîrsta 3-4 ani'!X96/'Vîrsta 3-4 ani'!$C$6)+0)*'Vîrsta 5-7 ani'!$C$6,(('Vîrsta 1-2 ani'!X96/'Vîrsta 1-2 ani'!$C$6)+0.0024)*'Vîrsta 5-7 ani'!$C$6))</f>
        <v>0.43905882352941178</v>
      </c>
      <c r="Y96" s="69" t="str">
        <f>IF(OR(TOTAL!Y96="",TOTAL!Y96=0),"",IF('Vîrsta 1-2 ani'!$C$6&lt;=0,(('Vîrsta 3-4 ani'!Y96/'Vîrsta 3-4 ani'!$C$6)+0)*'Vîrsta 5-7 ani'!$C$6,(('Vîrsta 1-2 ani'!Y96/'Vîrsta 1-2 ani'!$C$6)+0.0024)*'Vîrsta 5-7 ani'!$C$6))</f>
        <v/>
      </c>
      <c r="Z96" s="69">
        <f t="shared" ref="Z96:Z104" si="60">SUM(C96:Y96)</f>
        <v>12.235764705882346</v>
      </c>
      <c r="AA96" s="10">
        <f t="shared" si="37"/>
        <v>20.598930481283411</v>
      </c>
      <c r="AB96" s="10">
        <f t="shared" si="56"/>
        <v>20.598930481283411</v>
      </c>
      <c r="AC96" s="4">
        <v>0</v>
      </c>
      <c r="AD96" s="90">
        <f t="shared" ref="AD96:AD104" si="61">IFERROR(IF($AB96=0,"",$AB96*AE96),"")</f>
        <v>0.18539037433155067</v>
      </c>
      <c r="AE96" s="91">
        <v>8.9999999999999993E-3</v>
      </c>
      <c r="AF96" s="90">
        <f t="shared" si="57"/>
        <v>2.059893048128341E-2</v>
      </c>
      <c r="AG96" s="91">
        <v>1E-3</v>
      </c>
      <c r="AH96" s="90">
        <f t="shared" si="58"/>
        <v>50.632171122994627</v>
      </c>
      <c r="AI96" s="91">
        <v>2.4580000000000002</v>
      </c>
      <c r="AJ96" s="90">
        <f t="shared" si="53"/>
        <v>65.998973262032052</v>
      </c>
      <c r="AK96" s="91">
        <v>3.2040000000000002</v>
      </c>
      <c r="AL96" s="193">
        <v>12</v>
      </c>
      <c r="AM96" s="96">
        <f t="shared" si="59"/>
        <v>8.5989304812834106</v>
      </c>
      <c r="AN96" s="96">
        <f t="shared" si="55"/>
        <v>171.65775401069507</v>
      </c>
      <c r="AO96" s="18"/>
    </row>
    <row r="97" spans="1:41" s="31" customFormat="1" ht="17" x14ac:dyDescent="0.2">
      <c r="A97" s="311"/>
      <c r="B97" s="61" t="s">
        <v>105</v>
      </c>
      <c r="C97" s="245">
        <f>IF(OR(TOTAL!C97="",TOTAL!C97=0),"",TOTAL!C97/TOTAL!$C$6*'Vîrsta 5-7 ani'!$C$6)</f>
        <v>0.5</v>
      </c>
      <c r="D97" s="245">
        <f>IF(OR(TOTAL!D97="",TOTAL!D97=0),"",TOTAL!D97/TOTAL!$C$6*'Vîrsta 5-7 ani'!$C$6)</f>
        <v>0.44705882352941179</v>
      </c>
      <c r="E97" s="245">
        <f>IF(OR(TOTAL!E97="",TOTAL!E97=0),"",TOTAL!E97/TOTAL!$C$6*'Vîrsta 5-7 ani'!$C$6)</f>
        <v>0.3352941176470588</v>
      </c>
      <c r="F97" s="245">
        <f>IF(OR(TOTAL!F97="",TOTAL!F97=0),"",TOTAL!F97/TOTAL!$C$6*'Vîrsta 5-7 ani'!$C$6)</f>
        <v>0.39411764705882357</v>
      </c>
      <c r="G97" s="245">
        <f>IF(OR(TOTAL!G97="",TOTAL!G97=0),"",TOTAL!G97/TOTAL!$C$6*'Vîrsta 5-7 ani'!$C$6)</f>
        <v>0.41176470588235292</v>
      </c>
      <c r="H97" s="245">
        <f>IF(OR(TOTAL!H97="",TOTAL!H97=0),"",TOTAL!H97/TOTAL!$C$6*'Vîrsta 5-7 ani'!$C$6)</f>
        <v>0.39411764705882357</v>
      </c>
      <c r="I97" s="245">
        <f>IF(OR(TOTAL!I97="",TOTAL!I97=0),"",TOTAL!I97/TOTAL!$C$6*'Vîrsta 5-7 ani'!$C$6)</f>
        <v>0.42941176470588233</v>
      </c>
      <c r="J97" s="245">
        <f>IF(OR(TOTAL!J97="",TOTAL!J97=0),"",TOTAL!J97/TOTAL!$C$6*'Vîrsta 5-7 ani'!$C$6)</f>
        <v>0.28235294117647058</v>
      </c>
      <c r="K97" s="245">
        <f>IF(OR(TOTAL!K97="",TOTAL!K97=0),"",TOTAL!K97/TOTAL!$C$6*'Vîrsta 5-7 ani'!$C$6)</f>
        <v>0.31764705882352945</v>
      </c>
      <c r="L97" s="245">
        <f>IF(OR(TOTAL!L97="",TOTAL!L97=0),"",TOTAL!L97/TOTAL!$C$6*'Vîrsta 5-7 ani'!$C$6)</f>
        <v>0.42352941176470582</v>
      </c>
      <c r="M97" s="245">
        <f>IF(OR(TOTAL!M97="",TOTAL!M97=0),"",TOTAL!M97/TOTAL!$C$6*'Vîrsta 5-7 ani'!$C$6)</f>
        <v>0.45882352941176474</v>
      </c>
      <c r="N97" s="245">
        <f>IF(OR(TOTAL!N97="",TOTAL!N97=0),"",TOTAL!N97/TOTAL!$C$6*'Vîrsta 5-7 ani'!$C$6)</f>
        <v>0.40588235294117647</v>
      </c>
      <c r="O97" s="245">
        <f>IF(OR(TOTAL!O97="",TOTAL!O97=0),"",TOTAL!O97/TOTAL!$C$6*'Vîrsta 5-7 ani'!$C$6)</f>
        <v>0.28823529411764703</v>
      </c>
      <c r="P97" s="245">
        <f>IF(OR(TOTAL!P97="",TOTAL!P97=0),"",TOTAL!P97/TOTAL!$C$6*'Vîrsta 5-7 ani'!$C$6)</f>
        <v>0.39411764705882357</v>
      </c>
      <c r="Q97" s="245">
        <f>IF(OR(TOTAL!Q97="",TOTAL!Q97=0),"",TOTAL!Q97/TOTAL!$C$6*'Vîrsta 5-7 ani'!$C$6)</f>
        <v>0.4</v>
      </c>
      <c r="R97" s="245">
        <f>IF(OR(TOTAL!R97="",TOTAL!R97=0),"",TOTAL!R97/TOTAL!$C$6*'Vîrsta 5-7 ani'!$C$6)</f>
        <v>0.41176470588235292</v>
      </c>
      <c r="S97" s="245">
        <f>IF(OR(TOTAL!S97="",TOTAL!S97=0),"",TOTAL!S97/TOTAL!$C$6*'Vîrsta 5-7 ani'!$C$6)</f>
        <v>0.4</v>
      </c>
      <c r="T97" s="245">
        <f>IF(OR(TOTAL!T97="",TOTAL!T97=0),"",TOTAL!T97/TOTAL!$C$6*'Vîrsta 5-7 ani'!$C$6)</f>
        <v>0.28235294117647058</v>
      </c>
      <c r="U97" s="245">
        <f>IF(OR(TOTAL!U97="",TOTAL!U97=0),"",TOTAL!U97/TOTAL!$C$6*'Vîrsta 5-7 ani'!$C$6)</f>
        <v>0.35882352941176471</v>
      </c>
      <c r="V97" s="245">
        <f>IF(OR(TOTAL!V97="",TOTAL!V97=0),"",TOTAL!V97/TOTAL!$C$6*'Vîrsta 5-7 ani'!$C$6)</f>
        <v>0.42941176470588233</v>
      </c>
      <c r="W97" s="245">
        <f>IF(OR(TOTAL!W97="",TOTAL!W97=0),"",TOTAL!W97/TOTAL!$C$6*'Vîrsta 5-7 ani'!$C$6)</f>
        <v>0.43529411764705883</v>
      </c>
      <c r="X97" s="245">
        <f>IF(OR(TOTAL!X97="",TOTAL!X97=0),"",TOTAL!X97/TOTAL!$C$6*'Vîrsta 5-7 ani'!$C$6)</f>
        <v>0.42352941176470582</v>
      </c>
      <c r="Y97" s="245" t="str">
        <f>IF(OR(TOTAL!Y97="",TOTAL!Y97=0),"",TOTAL!Y97/TOTAL!$C$6*'Vîrsta 5-7 ani'!$C$6)</f>
        <v/>
      </c>
      <c r="Z97" s="11">
        <f t="shared" si="60"/>
        <v>8.6235294117647072</v>
      </c>
      <c r="AA97" s="11">
        <f t="shared" si="37"/>
        <v>14.517726282432168</v>
      </c>
      <c r="AB97" s="11">
        <f t="shared" si="56"/>
        <v>14.517726282432168</v>
      </c>
      <c r="AC97" s="7"/>
      <c r="AD97" s="97">
        <f t="shared" si="61"/>
        <v>0</v>
      </c>
      <c r="AE97" s="98"/>
      <c r="AF97" s="97">
        <f t="shared" si="57"/>
        <v>0</v>
      </c>
      <c r="AG97" s="98"/>
      <c r="AH97" s="97">
        <f t="shared" si="58"/>
        <v>14.372549019607845</v>
      </c>
      <c r="AI97" s="98">
        <v>0.99</v>
      </c>
      <c r="AJ97" s="97">
        <f t="shared" si="53"/>
        <v>58.912933254109738</v>
      </c>
      <c r="AK97" s="98">
        <v>4.0579999999999998</v>
      </c>
      <c r="AL97" s="192"/>
      <c r="AM97" s="99"/>
      <c r="AN97" s="99"/>
      <c r="AO97" s="66"/>
    </row>
    <row r="98" spans="1:41" s="31" customFormat="1" ht="17" x14ac:dyDescent="0.2">
      <c r="A98" s="311"/>
      <c r="B98" s="61" t="s">
        <v>106</v>
      </c>
      <c r="C98" s="245" t="str">
        <f>IF(OR(TOTAL!C98="",TOTAL!C98=0),"",TOTAL!C98/TOTAL!$C$6*'Vîrsta 5-7 ani'!$C$6)</f>
        <v/>
      </c>
      <c r="D98" s="245" t="str">
        <f>IF(OR(TOTAL!D98="",TOTAL!D98=0),"",TOTAL!D98/TOTAL!$C$6*'Vîrsta 5-7 ani'!$C$6)</f>
        <v/>
      </c>
      <c r="E98" s="245" t="str">
        <f>IF(OR(TOTAL!E98="",TOTAL!E98=0),"",TOTAL!E98/TOTAL!$C$6*'Vîrsta 5-7 ani'!$C$6)</f>
        <v/>
      </c>
      <c r="F98" s="245" t="str">
        <f>IF(OR(TOTAL!F98="",TOTAL!F98=0),"",TOTAL!F98/TOTAL!$C$6*'Vîrsta 5-7 ani'!$C$6)</f>
        <v/>
      </c>
      <c r="G98" s="245" t="str">
        <f>IF(OR(TOTAL!G98="",TOTAL!G98=0),"",TOTAL!G98/TOTAL!$C$6*'Vîrsta 5-7 ani'!$C$6)</f>
        <v/>
      </c>
      <c r="H98" s="245" t="str">
        <f>IF(OR(TOTAL!H98="",TOTAL!H98=0),"",TOTAL!H98/TOTAL!$C$6*'Vîrsta 5-7 ani'!$C$6)</f>
        <v/>
      </c>
      <c r="I98" s="245" t="str">
        <f>IF(OR(TOTAL!I98="",TOTAL!I98=0),"",TOTAL!I98/TOTAL!$C$6*'Vîrsta 5-7 ani'!$C$6)</f>
        <v/>
      </c>
      <c r="J98" s="245" t="str">
        <f>IF(OR(TOTAL!J98="",TOTAL!J98=0),"",TOTAL!J98/TOTAL!$C$6*'Vîrsta 5-7 ani'!$C$6)</f>
        <v/>
      </c>
      <c r="K98" s="245" t="str">
        <f>IF(OR(TOTAL!K98="",TOTAL!K98=0),"",TOTAL!K98/TOTAL!$C$6*'Vîrsta 5-7 ani'!$C$6)</f>
        <v/>
      </c>
      <c r="L98" s="245" t="str">
        <f>IF(OR(TOTAL!L98="",TOTAL!L98=0),"",TOTAL!L98/TOTAL!$C$6*'Vîrsta 5-7 ani'!$C$6)</f>
        <v/>
      </c>
      <c r="M98" s="245" t="str">
        <f>IF(OR(TOTAL!M98="",TOTAL!M98=0),"",TOTAL!M98/TOTAL!$C$6*'Vîrsta 5-7 ani'!$C$6)</f>
        <v/>
      </c>
      <c r="N98" s="245" t="str">
        <f>IF(OR(TOTAL!N98="",TOTAL!N98=0),"",TOTAL!N98/TOTAL!$C$6*'Vîrsta 5-7 ani'!$C$6)</f>
        <v/>
      </c>
      <c r="O98" s="245" t="str">
        <f>IF(OR(TOTAL!O98="",TOTAL!O98=0),"",TOTAL!O98/TOTAL!$C$6*'Vîrsta 5-7 ani'!$C$6)</f>
        <v/>
      </c>
      <c r="P98" s="245" t="str">
        <f>IF(OR(TOTAL!P98="",TOTAL!P98=0),"",TOTAL!P98/TOTAL!$C$6*'Vîrsta 5-7 ani'!$C$6)</f>
        <v/>
      </c>
      <c r="Q98" s="245" t="str">
        <f>IF(OR(TOTAL!Q98="",TOTAL!Q98=0),"",TOTAL!Q98/TOTAL!$C$6*'Vîrsta 5-7 ani'!$C$6)</f>
        <v/>
      </c>
      <c r="R98" s="245" t="str">
        <f>IF(OR(TOTAL!R98="",TOTAL!R98=0),"",TOTAL!R98/TOTAL!$C$6*'Vîrsta 5-7 ani'!$C$6)</f>
        <v/>
      </c>
      <c r="S98" s="245" t="str">
        <f>IF(OR(TOTAL!S98="",TOTAL!S98=0),"",TOTAL!S98/TOTAL!$C$6*'Vîrsta 5-7 ani'!$C$6)</f>
        <v/>
      </c>
      <c r="T98" s="245" t="str">
        <f>IF(OR(TOTAL!T98="",TOTAL!T98=0),"",TOTAL!T98/TOTAL!$C$6*'Vîrsta 5-7 ani'!$C$6)</f>
        <v/>
      </c>
      <c r="U98" s="245" t="str">
        <f>IF(OR(TOTAL!U98="",TOTAL!U98=0),"",TOTAL!U98/TOTAL!$C$6*'Vîrsta 5-7 ani'!$C$6)</f>
        <v/>
      </c>
      <c r="V98" s="245" t="str">
        <f>IF(OR(TOTAL!V98="",TOTAL!V98=0),"",TOTAL!V98/TOTAL!$C$6*'Vîrsta 5-7 ani'!$C$6)</f>
        <v/>
      </c>
      <c r="W98" s="245" t="str">
        <f>IF(OR(TOTAL!W98="",TOTAL!W98=0),"",TOTAL!W98/TOTAL!$C$6*'Vîrsta 5-7 ani'!$C$6)</f>
        <v/>
      </c>
      <c r="X98" s="245" t="str">
        <f>IF(OR(TOTAL!X98="",TOTAL!X98=0),"",TOTAL!X98/TOTAL!$C$6*'Vîrsta 5-7 ani'!$C$6)</f>
        <v/>
      </c>
      <c r="Y98" s="245" t="str">
        <f>IF(OR(TOTAL!Y98="",TOTAL!Y98=0),"",TOTAL!Y98/TOTAL!$C$6*'Vîrsta 5-7 ani'!$C$6)</f>
        <v/>
      </c>
      <c r="Z98" s="11">
        <f t="shared" si="60"/>
        <v>0</v>
      </c>
      <c r="AA98" s="11">
        <f t="shared" si="37"/>
        <v>0</v>
      </c>
      <c r="AB98" s="11" t="str">
        <f t="shared" si="56"/>
        <v/>
      </c>
      <c r="AC98" s="7"/>
      <c r="AD98" s="97" t="str">
        <f t="shared" si="61"/>
        <v/>
      </c>
      <c r="AE98" s="98">
        <v>4.0000000000000001E-3</v>
      </c>
      <c r="AF98" s="97" t="str">
        <f t="shared" si="57"/>
        <v/>
      </c>
      <c r="AG98" s="98"/>
      <c r="AH98" s="97" t="str">
        <f t="shared" si="58"/>
        <v/>
      </c>
      <c r="AI98" s="98">
        <v>0.81</v>
      </c>
      <c r="AJ98" s="97" t="str">
        <f t="shared" si="53"/>
        <v/>
      </c>
      <c r="AK98" s="98">
        <v>3.25</v>
      </c>
      <c r="AL98" s="192"/>
      <c r="AM98" s="99"/>
      <c r="AN98" s="99"/>
      <c r="AO98" s="66"/>
    </row>
    <row r="99" spans="1:41" s="31" customFormat="1" ht="17" x14ac:dyDescent="0.2">
      <c r="A99" s="312"/>
      <c r="B99" s="60" t="s">
        <v>49</v>
      </c>
      <c r="C99" s="245">
        <f>IF(OR(TOTAL!C99="",TOTAL!C99=0),"",TOTAL!C99/TOTAL!$C$6*'Vîrsta 5-7 ani'!$C$6)</f>
        <v>0.49411764705882344</v>
      </c>
      <c r="D99" s="245">
        <f>IF(OR(TOTAL!D99="",TOTAL!D99=0),"",TOTAL!D99/TOTAL!$C$6*'Vîrsta 5-7 ani'!$C$6)</f>
        <v>0.49411764705882344</v>
      </c>
      <c r="E99" s="245" t="str">
        <f>IF(OR(TOTAL!E99="",TOTAL!E99=0),"",TOTAL!E99/TOTAL!$C$6*'Vîrsta 5-7 ani'!$C$6)</f>
        <v/>
      </c>
      <c r="F99" s="245" t="str">
        <f>IF(OR(TOTAL!F99="",TOTAL!F99=0),"",TOTAL!F99/TOTAL!$C$6*'Vîrsta 5-7 ani'!$C$6)</f>
        <v/>
      </c>
      <c r="G99" s="245" t="str">
        <f>IF(OR(TOTAL!G99="",TOTAL!G99=0),"",TOTAL!G99/TOTAL!$C$6*'Vîrsta 5-7 ani'!$C$6)</f>
        <v/>
      </c>
      <c r="H99" s="245">
        <f>IF(OR(TOTAL!H99="",TOTAL!H99=0),"",TOTAL!H99/TOTAL!$C$6*'Vîrsta 5-7 ani'!$C$6)</f>
        <v>0.44705882352941179</v>
      </c>
      <c r="I99" s="245">
        <f>IF(OR(TOTAL!I99="",TOTAL!I99=0),"",TOTAL!I99/TOTAL!$C$6*'Vîrsta 5-7 ani'!$C$6)</f>
        <v>0.44705882352941179</v>
      </c>
      <c r="J99" s="245" t="str">
        <f>IF(OR(TOTAL!J99="",TOTAL!J99=0),"",TOTAL!J99/TOTAL!$C$6*'Vîrsta 5-7 ani'!$C$6)</f>
        <v/>
      </c>
      <c r="K99" s="245" t="str">
        <f>IF(OR(TOTAL!K99="",TOTAL!K99=0),"",TOTAL!K99/TOTAL!$C$6*'Vîrsta 5-7 ani'!$C$6)</f>
        <v/>
      </c>
      <c r="L99" s="245">
        <f>IF(OR(TOTAL!L99="",TOTAL!L99=0),"",TOTAL!L99/TOTAL!$C$6*'Vîrsta 5-7 ani'!$C$6)</f>
        <v>0.44705882352941179</v>
      </c>
      <c r="M99" s="245">
        <f>IF(OR(TOTAL!M99="",TOTAL!M99=0),"",TOTAL!M99/TOTAL!$C$6*'Vîrsta 5-7 ani'!$C$6)</f>
        <v>0.49411764705882344</v>
      </c>
      <c r="N99" s="245" t="str">
        <f>IF(OR(TOTAL!N99="",TOTAL!N99=0),"",TOTAL!N99/TOTAL!$C$6*'Vîrsta 5-7 ani'!$C$6)</f>
        <v/>
      </c>
      <c r="O99" s="245" t="str">
        <f>IF(OR(TOTAL!O99="",TOTAL!O99=0),"",TOTAL!O99/TOTAL!$C$6*'Vîrsta 5-7 ani'!$C$6)</f>
        <v/>
      </c>
      <c r="P99" s="245" t="str">
        <f>IF(OR(TOTAL!P99="",TOTAL!P99=0),"",TOTAL!P99/TOTAL!$C$6*'Vîrsta 5-7 ani'!$C$6)</f>
        <v/>
      </c>
      <c r="Q99" s="245" t="str">
        <f>IF(OR(TOTAL!Q99="",TOTAL!Q99=0),"",TOTAL!Q99/TOTAL!$C$6*'Vîrsta 5-7 ani'!$C$6)</f>
        <v/>
      </c>
      <c r="R99" s="245" t="str">
        <f>IF(OR(TOTAL!R99="",TOTAL!R99=0),"",TOTAL!R99/TOTAL!$C$6*'Vîrsta 5-7 ani'!$C$6)</f>
        <v/>
      </c>
      <c r="S99" s="245" t="str">
        <f>IF(OR(TOTAL!S99="",TOTAL!S99=0),"",TOTAL!S99/TOTAL!$C$6*'Vîrsta 5-7 ani'!$C$6)</f>
        <v/>
      </c>
      <c r="T99" s="245" t="str">
        <f>IF(OR(TOTAL!T99="",TOTAL!T99=0),"",TOTAL!T99/TOTAL!$C$6*'Vîrsta 5-7 ani'!$C$6)</f>
        <v/>
      </c>
      <c r="U99" s="245" t="str">
        <f>IF(OR(TOTAL!U99="",TOTAL!U99=0),"",TOTAL!U99/TOTAL!$C$6*'Vîrsta 5-7 ani'!$C$6)</f>
        <v/>
      </c>
      <c r="V99" s="245" t="str">
        <f>IF(OR(TOTAL!V99="",TOTAL!V99=0),"",TOTAL!V99/TOTAL!$C$6*'Vîrsta 5-7 ani'!$C$6)</f>
        <v/>
      </c>
      <c r="W99" s="245">
        <f>IF(OR(TOTAL!W99="",TOTAL!W99=0),"",TOTAL!W99/TOTAL!$C$6*'Vîrsta 5-7 ani'!$C$6)</f>
        <v>0.44705882352941179</v>
      </c>
      <c r="X99" s="245" t="str">
        <f>IF(OR(TOTAL!X99="",TOTAL!X99=0),"",TOTAL!X99/TOTAL!$C$6*'Vîrsta 5-7 ani'!$C$6)</f>
        <v/>
      </c>
      <c r="Y99" s="245" t="str">
        <f>IF(OR(TOTAL!Y99="",TOTAL!Y99=0),"",TOTAL!Y99/TOTAL!$C$6*'Vîrsta 5-7 ani'!$C$6)</f>
        <v/>
      </c>
      <c r="Z99" s="11">
        <f t="shared" si="60"/>
        <v>3.2705882352941176</v>
      </c>
      <c r="AA99" s="11">
        <f t="shared" si="37"/>
        <v>5.5060408001584467</v>
      </c>
      <c r="AB99" s="11">
        <f t="shared" si="56"/>
        <v>5.5060408001584467</v>
      </c>
      <c r="AC99" s="7"/>
      <c r="AD99" s="97">
        <f t="shared" si="61"/>
        <v>7.7084571202218261E-2</v>
      </c>
      <c r="AE99" s="98">
        <v>1.4E-2</v>
      </c>
      <c r="AF99" s="97">
        <f t="shared" si="57"/>
        <v>5.5060408001584467E-3</v>
      </c>
      <c r="AG99" s="98">
        <v>1E-3</v>
      </c>
      <c r="AH99" s="97">
        <f t="shared" si="58"/>
        <v>3.6202218261041783</v>
      </c>
      <c r="AI99" s="98">
        <v>0.65749999999999997</v>
      </c>
      <c r="AJ99" s="97">
        <f t="shared" si="53"/>
        <v>12.69142404436522</v>
      </c>
      <c r="AK99" s="98">
        <v>2.3050000000000002</v>
      </c>
      <c r="AL99" s="204"/>
      <c r="AM99" s="176"/>
      <c r="AN99" s="176"/>
      <c r="AO99" s="66"/>
    </row>
    <row r="100" spans="1:41" ht="18" thickBot="1" x14ac:dyDescent="0.25">
      <c r="A100" s="237">
        <v>13</v>
      </c>
      <c r="B100" s="73" t="s">
        <v>9</v>
      </c>
      <c r="C100" s="253">
        <f>IF(OR(TOTAL!C100="",TOTAL!C100=0),"",IF('Vîrsta 1-2 ani'!$C$6&lt;=0,(('Vîrsta 3-4 ani'!C100/'Vîrsta 3-4 ani'!$C$6)+0.00032)*'Vîrsta 5-7 ani'!$C$6,(('Vîrsta 1-2 ani'!C100/'Vîrsta 1-2 ani'!$C$6)+0.00048)*'Vîrsta 5-7 ani'!$C$6))</f>
        <v>6.3811764705882359E-2</v>
      </c>
      <c r="D100" s="253">
        <f>IF(OR(TOTAL!D100="",TOTAL!D100=0),"",IF('Vîrsta 1-2 ani'!$C$6&lt;=0,(('Vîrsta 3-4 ani'!D100/'Vîrsta 3-4 ani'!$C$6)+0.00032)*'Vîrsta 5-7 ani'!$C$6,(('Vîrsta 1-2 ani'!D100/'Vîrsta 1-2 ani'!$C$6)+0.00048)*'Vîrsta 5-7 ani'!$C$6))</f>
        <v>6.3811764705882359E-2</v>
      </c>
      <c r="E100" s="253">
        <f>IF(OR(TOTAL!E100="",TOTAL!E100=0),"",IF('Vîrsta 1-2 ani'!$C$6&lt;=0,(('Vîrsta 3-4 ani'!E100/'Vîrsta 3-4 ani'!$C$6)+0.00032)*'Vîrsta 5-7 ani'!$C$6,(('Vîrsta 1-2 ani'!E100/'Vîrsta 1-2 ani'!$C$6)+0.00048)*'Vîrsta 5-7 ani'!$C$6))</f>
        <v>6.3811764705882359E-2</v>
      </c>
      <c r="F100" s="253">
        <f>IF(OR(TOTAL!F100="",TOTAL!F100=0),"",IF('Vîrsta 1-2 ani'!$C$6&lt;=0,(('Vîrsta 3-4 ani'!F100/'Vîrsta 3-4 ani'!$C$6)+0.00032)*'Vîrsta 5-7 ani'!$C$6,(('Vîrsta 1-2 ani'!F100/'Vîrsta 1-2 ani'!$C$6)+0.00048)*'Vîrsta 5-7 ani'!$C$6))</f>
        <v>6.3811764705882359E-2</v>
      </c>
      <c r="G100" s="253">
        <f>IF(OR(TOTAL!G100="",TOTAL!G100=0),"",IF('Vîrsta 1-2 ani'!$C$6&lt;=0,(('Vîrsta 3-4 ani'!G100/'Vîrsta 3-4 ani'!$C$6)+0.00032)*'Vîrsta 5-7 ani'!$C$6,(('Vîrsta 1-2 ani'!G100/'Vîrsta 1-2 ani'!$C$6)+0.00048)*'Vîrsta 5-7 ani'!$C$6))</f>
        <v>5.2047058823529412E-2</v>
      </c>
      <c r="H100" s="253">
        <f>IF(OR(TOTAL!H100="",TOTAL!H100=0),"",IF('Vîrsta 1-2 ani'!$C$6&lt;=0,(('Vîrsta 3-4 ani'!H100/'Vîrsta 3-4 ani'!$C$6)+0.00032)*'Vîrsta 5-7 ani'!$C$6,(('Vîrsta 1-2 ani'!H100/'Vîrsta 1-2 ani'!$C$6)+0.00048)*'Vîrsta 5-7 ani'!$C$6))</f>
        <v>5.7929411764705882E-2</v>
      </c>
      <c r="I100" s="253">
        <f>IF(OR(TOTAL!I100="",TOTAL!I100=0),"",IF('Vîrsta 1-2 ani'!$C$6&lt;=0,(('Vîrsta 3-4 ani'!I100/'Vîrsta 3-4 ani'!$C$6)+0.00032)*'Vîrsta 5-7 ani'!$C$6,(('Vîrsta 1-2 ani'!I100/'Vîrsta 1-2 ani'!$C$6)+0.00048)*'Vîrsta 5-7 ani'!$C$6))</f>
        <v>5.7929411764705882E-2</v>
      </c>
      <c r="J100" s="253">
        <f>IF(OR(TOTAL!J100="",TOTAL!J100=0),"",IF('Vîrsta 1-2 ani'!$C$6&lt;=0,(('Vîrsta 3-4 ani'!J100/'Vîrsta 3-4 ani'!$C$6)+0.00032)*'Vîrsta 5-7 ani'!$C$6,(('Vîrsta 1-2 ani'!J100/'Vîrsta 1-2 ani'!$C$6)+0.00048)*'Vîrsta 5-7 ani'!$C$6))</f>
        <v>5.2047058823529412E-2</v>
      </c>
      <c r="K100" s="253">
        <f>IF(OR(TOTAL!K100="",TOTAL!K100=0),"",IF('Vîrsta 1-2 ani'!$C$6&lt;=0,(('Vîrsta 3-4 ani'!K100/'Vîrsta 3-4 ani'!$C$6)+0.00032)*'Vîrsta 5-7 ani'!$C$6,(('Vîrsta 1-2 ani'!K100/'Vîrsta 1-2 ani'!$C$6)+0.00048)*'Vîrsta 5-7 ani'!$C$6))</f>
        <v>5.2047058823529412E-2</v>
      </c>
      <c r="L100" s="253">
        <f>IF(OR(TOTAL!L100="",TOTAL!L100=0),"",IF('Vîrsta 1-2 ani'!$C$6&lt;=0,(('Vîrsta 3-4 ani'!L100/'Vîrsta 3-4 ani'!$C$6)+0.00032)*'Vîrsta 5-7 ani'!$C$6,(('Vîrsta 1-2 ani'!L100/'Vîrsta 1-2 ani'!$C$6)+0.00048)*'Vîrsta 5-7 ani'!$C$6))</f>
        <v>5.2047058823529412E-2</v>
      </c>
      <c r="M100" s="253">
        <f>IF(OR(TOTAL!M100="",TOTAL!M100=0),"",IF('Vîrsta 1-2 ani'!$C$6&lt;=0,(('Vîrsta 3-4 ani'!M100/'Vîrsta 3-4 ani'!$C$6)+0.00032)*'Vîrsta 5-7 ani'!$C$6,(('Vîrsta 1-2 ani'!M100/'Vîrsta 1-2 ani'!$C$6)+0.00048)*'Vîrsta 5-7 ani'!$C$6))</f>
        <v>5.7929411764705882E-2</v>
      </c>
      <c r="N100" s="253">
        <f>IF(OR(TOTAL!N100="",TOTAL!N100=0),"",IF('Vîrsta 1-2 ani'!$C$6&lt;=0,(('Vîrsta 3-4 ani'!N100/'Vîrsta 3-4 ani'!$C$6)+0.00032)*'Vîrsta 5-7 ani'!$C$6,(('Vîrsta 1-2 ani'!N100/'Vîrsta 1-2 ani'!$C$6)+0.00048)*'Vîrsta 5-7 ani'!$C$6))</f>
        <v>5.7929411764705882E-2</v>
      </c>
      <c r="O100" s="253">
        <f>IF(OR(TOTAL!O100="",TOTAL!O100=0),"",IF('Vîrsta 1-2 ani'!$C$6&lt;=0,(('Vîrsta 3-4 ani'!O100/'Vîrsta 3-4 ani'!$C$6)+0.00032)*'Vîrsta 5-7 ani'!$C$6,(('Vîrsta 1-2 ani'!O100/'Vîrsta 1-2 ani'!$C$6)+0.00048)*'Vîrsta 5-7 ani'!$C$6))</f>
        <v>5.7929411764705882E-2</v>
      </c>
      <c r="P100" s="253">
        <f>IF(OR(TOTAL!P100="",TOTAL!P100=0),"",IF('Vîrsta 1-2 ani'!$C$6&lt;=0,(('Vîrsta 3-4 ani'!P100/'Vîrsta 3-4 ani'!$C$6)+0.00032)*'Vîrsta 5-7 ani'!$C$6,(('Vîrsta 1-2 ani'!P100/'Vîrsta 1-2 ani'!$C$6)+0.00048)*'Vîrsta 5-7 ani'!$C$6))</f>
        <v>5.2047058823529412E-2</v>
      </c>
      <c r="Q100" s="253">
        <f>IF(OR(TOTAL!Q100="",TOTAL!Q100=0),"",IF('Vîrsta 1-2 ani'!$C$6&lt;=0,(('Vîrsta 3-4 ani'!Q100/'Vîrsta 3-4 ani'!$C$6)+0.00032)*'Vîrsta 5-7 ani'!$C$6,(('Vîrsta 1-2 ani'!Q100/'Vîrsta 1-2 ani'!$C$6)+0.00048)*'Vîrsta 5-7 ani'!$C$6))</f>
        <v>5.2047058823529412E-2</v>
      </c>
      <c r="R100" s="253">
        <f>IF(OR(TOTAL!R100="",TOTAL!R100=0),"",IF('Vîrsta 1-2 ani'!$C$6&lt;=0,(('Vîrsta 3-4 ani'!R100/'Vîrsta 3-4 ani'!$C$6)+0.00032)*'Vîrsta 5-7 ani'!$C$6,(('Vîrsta 1-2 ani'!R100/'Vîrsta 1-2 ani'!$C$6)+0.00048)*'Vîrsta 5-7 ani'!$C$6))</f>
        <v>5.2047058823529412E-2</v>
      </c>
      <c r="S100" s="253">
        <f>IF(OR(TOTAL!S100="",TOTAL!S100=0),"",IF('Vîrsta 1-2 ani'!$C$6&lt;=0,(('Vîrsta 3-4 ani'!S100/'Vîrsta 3-4 ani'!$C$6)+0.00032)*'Vîrsta 5-7 ani'!$C$6,(('Vîrsta 1-2 ani'!S100/'Vîrsta 1-2 ani'!$C$6)+0.00048)*'Vîrsta 5-7 ani'!$C$6))</f>
        <v>5.2047058823529412E-2</v>
      </c>
      <c r="T100" s="253">
        <f>IF(OR(TOTAL!T100="",TOTAL!T100=0),"",IF('Vîrsta 1-2 ani'!$C$6&lt;=0,(('Vîrsta 3-4 ani'!T100/'Vîrsta 3-4 ani'!$C$6)+0.00032)*'Vîrsta 5-7 ani'!$C$6,(('Vîrsta 1-2 ani'!T100/'Vîrsta 1-2 ani'!$C$6)+0.00048)*'Vîrsta 5-7 ani'!$C$6))</f>
        <v>5.2047058823529412E-2</v>
      </c>
      <c r="U100" s="253">
        <f>IF(OR(TOTAL!U100="",TOTAL!U100=0),"",IF('Vîrsta 1-2 ani'!$C$6&lt;=0,(('Vîrsta 3-4 ani'!U100/'Vîrsta 3-4 ani'!$C$6)+0.00032)*'Vîrsta 5-7 ani'!$C$6,(('Vîrsta 1-2 ani'!U100/'Vîrsta 1-2 ani'!$C$6)+0.00048)*'Vîrsta 5-7 ani'!$C$6))</f>
        <v>5.2047058823529412E-2</v>
      </c>
      <c r="V100" s="253">
        <f>IF(OR(TOTAL!V100="",TOTAL!V100=0),"",IF('Vîrsta 1-2 ani'!$C$6&lt;=0,(('Vîrsta 3-4 ani'!V100/'Vîrsta 3-4 ani'!$C$6)+0.00032)*'Vîrsta 5-7 ani'!$C$6,(('Vîrsta 1-2 ani'!V100/'Vîrsta 1-2 ani'!$C$6)+0.00048)*'Vîrsta 5-7 ani'!$C$6))</f>
        <v>5.7929411764705882E-2</v>
      </c>
      <c r="W100" s="253">
        <f>IF(OR(TOTAL!W100="",TOTAL!W100=0),"",IF('Vîrsta 1-2 ani'!$C$6&lt;=0,(('Vîrsta 3-4 ani'!W100/'Vîrsta 3-4 ani'!$C$6)+0.00032)*'Vîrsta 5-7 ani'!$C$6,(('Vîrsta 1-2 ani'!W100/'Vîrsta 1-2 ani'!$C$6)+0.00048)*'Vîrsta 5-7 ani'!$C$6))</f>
        <v>5.2047058823529412E-2</v>
      </c>
      <c r="X100" s="253" t="str">
        <f>IF(OR(TOTAL!X100="",TOTAL!X100=0),"",IF('Vîrsta 1-2 ani'!$C$6&lt;=0,(('Vîrsta 3-4 ani'!X100/'Vîrsta 3-4 ani'!$C$6)+0.00032)*'Vîrsta 5-7 ani'!$C$6,(('Vîrsta 1-2 ani'!X100/'Vîrsta 1-2 ani'!$C$6)+0.00048)*'Vîrsta 5-7 ani'!$C$6))</f>
        <v/>
      </c>
      <c r="Y100" s="253" t="str">
        <f>IF(OR(TOTAL!Y100="",TOTAL!Y100=0),"",IF('Vîrsta 1-2 ani'!$C$6&lt;=0,(('Vîrsta 3-4 ani'!Y100/'Vîrsta 3-4 ani'!$C$6)+0.00032)*'Vîrsta 5-7 ani'!$C$6,(('Vîrsta 1-2 ani'!Y100/'Vîrsta 1-2 ani'!$C$6)+0.00048)*'Vîrsta 5-7 ani'!$C$6))</f>
        <v/>
      </c>
      <c r="Z100" s="74">
        <f t="shared" si="60"/>
        <v>1.1753411764705881</v>
      </c>
      <c r="AA100" s="74">
        <f t="shared" si="37"/>
        <v>1.9786888492770847</v>
      </c>
      <c r="AB100" s="74">
        <f t="shared" si="38"/>
        <v>1.9786888492770847</v>
      </c>
      <c r="AC100" s="75"/>
      <c r="AD100" s="106">
        <f t="shared" si="61"/>
        <v>0</v>
      </c>
      <c r="AE100" s="107"/>
      <c r="AF100" s="106">
        <f t="shared" si="57"/>
        <v>0</v>
      </c>
      <c r="AG100" s="107"/>
      <c r="AH100" s="106">
        <f t="shared" si="58"/>
        <v>0</v>
      </c>
      <c r="AI100" s="107"/>
      <c r="AJ100" s="106">
        <f t="shared" si="53"/>
        <v>0</v>
      </c>
      <c r="AK100" s="146"/>
      <c r="AL100" s="205">
        <v>1.6</v>
      </c>
      <c r="AM100" s="147">
        <f t="shared" ref="AM100" si="62">IFERROR((AB100-AL100),"")</f>
        <v>0.37868884927708457</v>
      </c>
      <c r="AN100" s="147">
        <f t="shared" ref="AN100" si="63">IFERROR((AB100*100/AL100),"")</f>
        <v>123.6680530798178</v>
      </c>
      <c r="AO100" s="18"/>
    </row>
    <row r="101" spans="1:41" ht="17" x14ac:dyDescent="0.2">
      <c r="A101" s="109">
        <v>14</v>
      </c>
      <c r="B101" s="110" t="s">
        <v>8</v>
      </c>
      <c r="C101" s="254" t="str">
        <f>IF(OR(TOTAL!C101="",TOTAL!C101=0),"",TOTAL!C101/TOTAL!$C$6*'Vîrsta 5-7 ani'!$C$6)</f>
        <v/>
      </c>
      <c r="D101" s="254">
        <f>IF(OR(TOTAL!D101="",TOTAL!D101=0),"",TOTAL!D101/TOTAL!$C$6*'Vîrsta 5-7 ani'!$C$6)</f>
        <v>5.8823529411764705E-3</v>
      </c>
      <c r="E101" s="254" t="str">
        <f>IF(OR(TOTAL!E101="",TOTAL!E101=0),"",TOTAL!E101/TOTAL!$C$6*'Vîrsta 5-7 ani'!$C$6)</f>
        <v/>
      </c>
      <c r="F101" s="254">
        <f>IF(OR(TOTAL!F101="",TOTAL!F101=0),"",TOTAL!F101/TOTAL!$C$6*'Vîrsta 5-7 ani'!$C$6)</f>
        <v>8.8235294117647058E-3</v>
      </c>
      <c r="G101" s="254">
        <f>IF(OR(TOTAL!G101="",TOTAL!G101=0),"",TOTAL!G101/TOTAL!$C$6*'Vîrsta 5-7 ani'!$C$6)</f>
        <v>5.8823529411764705E-3</v>
      </c>
      <c r="H101" s="254" t="str">
        <f>IF(OR(TOTAL!H101="",TOTAL!H101=0),"",TOTAL!H101/TOTAL!$C$6*'Vîrsta 5-7 ani'!$C$6)</f>
        <v/>
      </c>
      <c r="I101" s="254">
        <f>IF(OR(TOTAL!I101="",TOTAL!I101=0),"",TOTAL!I101/TOTAL!$C$6*'Vîrsta 5-7 ani'!$C$6)</f>
        <v>7.6470588235294122E-3</v>
      </c>
      <c r="J101" s="254" t="str">
        <f>IF(OR(TOTAL!J101="",TOTAL!J101=0),"",TOTAL!J101/TOTAL!$C$6*'Vîrsta 5-7 ani'!$C$6)</f>
        <v/>
      </c>
      <c r="K101" s="254">
        <f>IF(OR(TOTAL!K101="",TOTAL!K101=0),"",TOTAL!K101/TOTAL!$C$6*'Vîrsta 5-7 ani'!$C$6)</f>
        <v>7.058823529411765E-3</v>
      </c>
      <c r="L101" s="254">
        <f>IF(OR(TOTAL!L101="",TOTAL!L101=0),"",TOTAL!L101/TOTAL!$C$6*'Vîrsta 5-7 ani'!$C$6)</f>
        <v>7.058823529411765E-3</v>
      </c>
      <c r="M101" s="254" t="str">
        <f>IF(OR(TOTAL!M101="",TOTAL!M101=0),"",TOTAL!M101/TOTAL!$C$6*'Vîrsta 5-7 ani'!$C$6)</f>
        <v/>
      </c>
      <c r="N101" s="254">
        <f>IF(OR(TOTAL!N101="",TOTAL!N101=0),"",TOTAL!N101/TOTAL!$C$6*'Vîrsta 5-7 ani'!$C$6)</f>
        <v>7.6470588235294122E-3</v>
      </c>
      <c r="O101" s="254" t="str">
        <f>IF(OR(TOTAL!O101="",TOTAL!O101=0),"",TOTAL!O101/TOTAL!$C$6*'Vîrsta 5-7 ani'!$C$6)</f>
        <v/>
      </c>
      <c r="P101" s="254">
        <f>IF(OR(TOTAL!P101="",TOTAL!P101=0),"",TOTAL!P101/TOTAL!$C$6*'Vîrsta 5-7 ani'!$C$6)</f>
        <v>7.058823529411765E-3</v>
      </c>
      <c r="Q101" s="254">
        <f>IF(OR(TOTAL!Q101="",TOTAL!Q101=0),"",TOTAL!Q101/TOTAL!$C$6*'Vîrsta 5-7 ani'!$C$6)</f>
        <v>7.058823529411765E-3</v>
      </c>
      <c r="R101" s="254" t="str">
        <f>IF(OR(TOTAL!R101="",TOTAL!R101=0),"",TOTAL!R101/TOTAL!$C$6*'Vîrsta 5-7 ani'!$C$6)</f>
        <v/>
      </c>
      <c r="S101" s="254">
        <f>IF(OR(TOTAL!S101="",TOTAL!S101=0),"",TOTAL!S101/TOTAL!$C$6*'Vîrsta 5-7 ani'!$C$6)</f>
        <v>7.058823529411765E-3</v>
      </c>
      <c r="T101" s="254" t="str">
        <f>IF(OR(TOTAL!T101="",TOTAL!T101=0),"",TOTAL!T101/TOTAL!$C$6*'Vîrsta 5-7 ani'!$C$6)</f>
        <v/>
      </c>
      <c r="U101" s="254">
        <f>IF(OR(TOTAL!U101="",TOTAL!U101=0),"",TOTAL!U101/TOTAL!$C$6*'Vîrsta 5-7 ani'!$C$6)</f>
        <v>5.8823529411764705E-3</v>
      </c>
      <c r="V101" s="254">
        <f>IF(OR(TOTAL!V101="",TOTAL!V101=0),"",TOTAL!V101/TOTAL!$C$6*'Vîrsta 5-7 ani'!$C$6)</f>
        <v>5.8823529411764705E-3</v>
      </c>
      <c r="W101" s="254" t="str">
        <f>IF(OR(TOTAL!W101="",TOTAL!W101=0),"",TOTAL!W101/TOTAL!$C$6*'Vîrsta 5-7 ani'!$C$6)</f>
        <v/>
      </c>
      <c r="X101" s="254">
        <f>IF(OR(TOTAL!X101="",TOTAL!X101=0),"",TOTAL!X101/TOTAL!$C$6*'Vîrsta 5-7 ani'!$C$6)</f>
        <v>7.6470588235294122E-3</v>
      </c>
      <c r="Y101" s="254" t="str">
        <f>IF(OR(TOTAL!Y101="",TOTAL!Y101=0),"",TOTAL!Y101/TOTAL!$C$6*'Vîrsta 5-7 ani'!$C$6)</f>
        <v/>
      </c>
      <c r="Z101" s="111">
        <f t="shared" si="60"/>
        <v>9.058823529411765E-2</v>
      </c>
      <c r="AA101" s="111">
        <f t="shared" si="37"/>
        <v>0.1525054466230937</v>
      </c>
      <c r="AB101" s="111">
        <f t="shared" si="38"/>
        <v>0.1525054466230937</v>
      </c>
      <c r="AC101" s="112">
        <v>0</v>
      </c>
      <c r="AD101" s="111">
        <f t="shared" si="61"/>
        <v>0</v>
      </c>
      <c r="AE101" s="113">
        <v>0</v>
      </c>
      <c r="AF101" s="111">
        <f t="shared" si="57"/>
        <v>0</v>
      </c>
      <c r="AG101" s="113">
        <v>0</v>
      </c>
      <c r="AH101" s="111">
        <f t="shared" si="58"/>
        <v>0</v>
      </c>
      <c r="AI101" s="140">
        <v>0</v>
      </c>
      <c r="AJ101" s="227">
        <f t="shared" si="53"/>
        <v>0</v>
      </c>
      <c r="AK101" s="224">
        <v>0</v>
      </c>
      <c r="AL101" s="142"/>
      <c r="AM101" s="143"/>
      <c r="AN101" s="143"/>
      <c r="AO101" s="18"/>
    </row>
    <row r="102" spans="1:41" ht="17" x14ac:dyDescent="0.2">
      <c r="A102" s="81">
        <v>15</v>
      </c>
      <c r="B102" s="82" t="s">
        <v>10</v>
      </c>
      <c r="C102" s="255">
        <f>IF(OR(TOTAL!C102="",TOTAL!C102=0),"",TOTAL!C102/TOTAL!$C$6*'Vîrsta 5-7 ani'!$C$6)</f>
        <v>5.8823529411764705E-2</v>
      </c>
      <c r="D102" s="255" t="str">
        <f>IF(OR(TOTAL!D102="",TOTAL!D102=0),"",TOTAL!D102/TOTAL!$C$6*'Vîrsta 5-7 ani'!$C$6)</f>
        <v/>
      </c>
      <c r="E102" s="255" t="str">
        <f>IF(OR(TOTAL!E102="",TOTAL!E102=0),"",TOTAL!E102/TOTAL!$C$6*'Vîrsta 5-7 ani'!$C$6)</f>
        <v/>
      </c>
      <c r="F102" s="255" t="str">
        <f>IF(OR(TOTAL!F102="",TOTAL!F102=0),"",TOTAL!F102/TOTAL!$C$6*'Vîrsta 5-7 ani'!$C$6)</f>
        <v/>
      </c>
      <c r="G102" s="255" t="str">
        <f>IF(OR(TOTAL!G102="",TOTAL!G102=0),"",TOTAL!G102/TOTAL!$C$6*'Vîrsta 5-7 ani'!$C$6)</f>
        <v/>
      </c>
      <c r="H102" s="255">
        <f>IF(OR(TOTAL!H102="",TOTAL!H102=0),"",TOTAL!H102/TOTAL!$C$6*'Vîrsta 5-7 ani'!$C$6)</f>
        <v>5.8823529411764705E-2</v>
      </c>
      <c r="I102" s="255" t="str">
        <f>IF(OR(TOTAL!I102="",TOTAL!I102=0),"",TOTAL!I102/TOTAL!$C$6*'Vîrsta 5-7 ani'!$C$6)</f>
        <v/>
      </c>
      <c r="J102" s="255" t="str">
        <f>IF(OR(TOTAL!J102="",TOTAL!J102=0),"",TOTAL!J102/TOTAL!$C$6*'Vîrsta 5-7 ani'!$C$6)</f>
        <v/>
      </c>
      <c r="K102" s="255" t="str">
        <f>IF(OR(TOTAL!K102="",TOTAL!K102=0),"",TOTAL!K102/TOTAL!$C$6*'Vîrsta 5-7 ani'!$C$6)</f>
        <v/>
      </c>
      <c r="L102" s="255" t="str">
        <f>IF(OR(TOTAL!L102="",TOTAL!L102=0),"",TOTAL!L102/TOTAL!$C$6*'Vîrsta 5-7 ani'!$C$6)</f>
        <v/>
      </c>
      <c r="M102" s="255">
        <f>IF(OR(TOTAL!M102="",TOTAL!M102=0),"",TOTAL!M102/TOTAL!$C$6*'Vîrsta 5-7 ani'!$C$6)</f>
        <v>5.8823529411764705E-2</v>
      </c>
      <c r="N102" s="255" t="str">
        <f>IF(OR(TOTAL!N102="",TOTAL!N102=0),"",TOTAL!N102/TOTAL!$C$6*'Vîrsta 5-7 ani'!$C$6)</f>
        <v/>
      </c>
      <c r="O102" s="255" t="str">
        <f>IF(OR(TOTAL!O102="",TOTAL!O102=0),"",TOTAL!O102/TOTAL!$C$6*'Vîrsta 5-7 ani'!$C$6)</f>
        <v/>
      </c>
      <c r="P102" s="255" t="str">
        <f>IF(OR(TOTAL!P102="",TOTAL!P102=0),"",TOTAL!P102/TOTAL!$C$6*'Vîrsta 5-7 ani'!$C$6)</f>
        <v/>
      </c>
      <c r="Q102" s="255" t="str">
        <f>IF(OR(TOTAL!Q102="",TOTAL!Q102=0),"",TOTAL!Q102/TOTAL!$C$6*'Vîrsta 5-7 ani'!$C$6)</f>
        <v/>
      </c>
      <c r="R102" s="255">
        <f>IF(OR(TOTAL!R102="",TOTAL!R102=0),"",TOTAL!R102/TOTAL!$C$6*'Vîrsta 5-7 ani'!$C$6)</f>
        <v>7.6470588235294124E-2</v>
      </c>
      <c r="S102" s="255" t="str">
        <f>IF(OR(TOTAL!S102="",TOTAL!S102=0),"",TOTAL!S102/TOTAL!$C$6*'Vîrsta 5-7 ani'!$C$6)</f>
        <v/>
      </c>
      <c r="T102" s="255" t="str">
        <f>IF(OR(TOTAL!T102="",TOTAL!T102=0),"",TOTAL!T102/TOTAL!$C$6*'Vîrsta 5-7 ani'!$C$6)</f>
        <v/>
      </c>
      <c r="U102" s="255" t="str">
        <f>IF(OR(TOTAL!U102="",TOTAL!U102=0),"",TOTAL!U102/TOTAL!$C$6*'Vîrsta 5-7 ani'!$C$6)</f>
        <v/>
      </c>
      <c r="V102" s="255" t="str">
        <f>IF(OR(TOTAL!V102="",TOTAL!V102=0),"",TOTAL!V102/TOTAL!$C$6*'Vîrsta 5-7 ani'!$C$6)</f>
        <v/>
      </c>
      <c r="W102" s="255">
        <f>IF(OR(TOTAL!W102="",TOTAL!W102=0),"",TOTAL!W102/TOTAL!$C$6*'Vîrsta 5-7 ani'!$C$6)</f>
        <v>7.6470588235294124E-2</v>
      </c>
      <c r="X102" s="255" t="str">
        <f>IF(OR(TOTAL!X102="",TOTAL!X102=0),"",TOTAL!X102/TOTAL!$C$6*'Vîrsta 5-7 ani'!$C$6)</f>
        <v/>
      </c>
      <c r="Y102" s="255" t="str">
        <f>IF(OR(TOTAL!Y102="",TOTAL!Y102=0),"",TOTAL!Y102/TOTAL!$C$6*'Vîrsta 5-7 ani'!$C$6)</f>
        <v/>
      </c>
      <c r="Z102" s="83">
        <f t="shared" si="60"/>
        <v>0.32941176470588235</v>
      </c>
      <c r="AA102" s="83">
        <f t="shared" si="37"/>
        <v>0.55456526044761334</v>
      </c>
      <c r="AB102" s="83">
        <f t="shared" si="38"/>
        <v>0.55456526044761334</v>
      </c>
      <c r="AC102" s="94">
        <v>0</v>
      </c>
      <c r="AD102" s="83">
        <f t="shared" si="61"/>
        <v>4.6583481877599524E-2</v>
      </c>
      <c r="AE102" s="85">
        <v>8.4000000000000005E-2</v>
      </c>
      <c r="AF102" s="83">
        <f t="shared" si="57"/>
        <v>1.0536739948504653E-2</v>
      </c>
      <c r="AG102" s="85">
        <v>1.9E-2</v>
      </c>
      <c r="AH102" s="83">
        <f t="shared" si="58"/>
        <v>0.10037631214101801</v>
      </c>
      <c r="AI102" s="141">
        <v>0.18099999999999999</v>
      </c>
      <c r="AJ102" s="227">
        <f t="shared" si="53"/>
        <v>0.58229352346999408</v>
      </c>
      <c r="AK102" s="224">
        <v>1.05</v>
      </c>
      <c r="AL102" s="142"/>
      <c r="AM102" s="143"/>
      <c r="AN102" s="143"/>
      <c r="AO102" s="18"/>
    </row>
    <row r="103" spans="1:41" ht="17" x14ac:dyDescent="0.2">
      <c r="A103" s="81">
        <v>16</v>
      </c>
      <c r="B103" s="86" t="s">
        <v>50</v>
      </c>
      <c r="C103" s="256" t="str">
        <f>IF(OR(TOTAL!C103="",TOTAL!C103=0),"",TOTAL!C103/TOTAL!$C$6*'Vîrsta 5-7 ani'!$C$6)</f>
        <v/>
      </c>
      <c r="D103" s="256" t="str">
        <f>IF(OR(TOTAL!D103="",TOTAL!D103=0),"",TOTAL!D103/TOTAL!$C$6*'Vîrsta 5-7 ani'!$C$6)</f>
        <v/>
      </c>
      <c r="E103" s="256" t="str">
        <f>IF(OR(TOTAL!E103="",TOTAL!E103=0),"",TOTAL!E103/TOTAL!$C$6*'Vîrsta 5-7 ani'!$C$6)</f>
        <v/>
      </c>
      <c r="F103" s="256" t="str">
        <f>IF(OR(TOTAL!F103="",TOTAL!F103=0),"",TOTAL!F103/TOTAL!$C$6*'Vîrsta 5-7 ani'!$C$6)</f>
        <v/>
      </c>
      <c r="G103" s="256" t="str">
        <f>IF(OR(TOTAL!G103="",TOTAL!G103=0),"",TOTAL!G103/TOTAL!$C$6*'Vîrsta 5-7 ani'!$C$6)</f>
        <v/>
      </c>
      <c r="H103" s="256" t="str">
        <f>IF(OR(TOTAL!H103="",TOTAL!H103=0),"",TOTAL!H103/TOTAL!$C$6*'Vîrsta 5-7 ani'!$C$6)</f>
        <v/>
      </c>
      <c r="I103" s="256" t="str">
        <f>IF(OR(TOTAL!I103="",TOTAL!I103=0),"",TOTAL!I103/TOTAL!$C$6*'Vîrsta 5-7 ani'!$C$6)</f>
        <v/>
      </c>
      <c r="J103" s="256" t="str">
        <f>IF(OR(TOTAL!J103="",TOTAL!J103=0),"",TOTAL!J103/TOTAL!$C$6*'Vîrsta 5-7 ani'!$C$6)</f>
        <v/>
      </c>
      <c r="K103" s="256" t="str">
        <f>IF(OR(TOTAL!K103="",TOTAL!K103=0),"",TOTAL!K103/TOTAL!$C$6*'Vîrsta 5-7 ani'!$C$6)</f>
        <v/>
      </c>
      <c r="L103" s="256" t="str">
        <f>IF(OR(TOTAL!L103="",TOTAL!L103=0),"",TOTAL!L103/TOTAL!$C$6*'Vîrsta 5-7 ani'!$C$6)</f>
        <v/>
      </c>
      <c r="M103" s="256" t="str">
        <f>IF(OR(TOTAL!M103="",TOTAL!M103=0),"",TOTAL!M103/TOTAL!$C$6*'Vîrsta 5-7 ani'!$C$6)</f>
        <v/>
      </c>
      <c r="N103" s="256" t="str">
        <f>IF(OR(TOTAL!N103="",TOTAL!N103=0),"",TOTAL!N103/TOTAL!$C$6*'Vîrsta 5-7 ani'!$C$6)</f>
        <v/>
      </c>
      <c r="O103" s="256" t="str">
        <f>IF(OR(TOTAL!O103="",TOTAL!O103=0),"",TOTAL!O103/TOTAL!$C$6*'Vîrsta 5-7 ani'!$C$6)</f>
        <v/>
      </c>
      <c r="P103" s="256" t="str">
        <f>IF(OR(TOTAL!P103="",TOTAL!P103=0),"",TOTAL!P103/TOTAL!$C$6*'Vîrsta 5-7 ani'!$C$6)</f>
        <v/>
      </c>
      <c r="Q103" s="256" t="str">
        <f>IF(OR(TOTAL!Q103="",TOTAL!Q103=0),"",TOTAL!Q103/TOTAL!$C$6*'Vîrsta 5-7 ani'!$C$6)</f>
        <v/>
      </c>
      <c r="R103" s="256" t="str">
        <f>IF(OR(TOTAL!R103="",TOTAL!R103=0),"",TOTAL!R103/TOTAL!$C$6*'Vîrsta 5-7 ani'!$C$6)</f>
        <v/>
      </c>
      <c r="S103" s="256" t="str">
        <f>IF(OR(TOTAL!S103="",TOTAL!S103=0),"",TOTAL!S103/TOTAL!$C$6*'Vîrsta 5-7 ani'!$C$6)</f>
        <v/>
      </c>
      <c r="T103" s="256" t="str">
        <f>IF(OR(TOTAL!T103="",TOTAL!T103=0),"",TOTAL!T103/TOTAL!$C$6*'Vîrsta 5-7 ani'!$C$6)</f>
        <v/>
      </c>
      <c r="U103" s="256" t="str">
        <f>IF(OR(TOTAL!U103="",TOTAL!U103=0),"",TOTAL!U103/TOTAL!$C$6*'Vîrsta 5-7 ani'!$C$6)</f>
        <v/>
      </c>
      <c r="V103" s="256" t="str">
        <f>IF(OR(TOTAL!V103="",TOTAL!V103=0),"",TOTAL!V103/TOTAL!$C$6*'Vîrsta 5-7 ani'!$C$6)</f>
        <v/>
      </c>
      <c r="W103" s="256" t="str">
        <f>IF(OR(TOTAL!W103="",TOTAL!W103=0),"",TOTAL!W103/TOTAL!$C$6*'Vîrsta 5-7 ani'!$C$6)</f>
        <v/>
      </c>
      <c r="X103" s="256" t="str">
        <f>IF(OR(TOTAL!X103="",TOTAL!X103=0),"",TOTAL!X103/TOTAL!$C$6*'Vîrsta 5-7 ani'!$C$6)</f>
        <v/>
      </c>
      <c r="Y103" s="256" t="str">
        <f>IF(OR(TOTAL!Y103="",TOTAL!Y103=0),"",TOTAL!Y103/TOTAL!$C$6*'Vîrsta 5-7 ani'!$C$6)</f>
        <v/>
      </c>
      <c r="Z103" s="83">
        <f t="shared" si="60"/>
        <v>0</v>
      </c>
      <c r="AA103" s="83">
        <f t="shared" si="37"/>
        <v>0</v>
      </c>
      <c r="AB103" s="83" t="str">
        <f t="shared" si="38"/>
        <v/>
      </c>
      <c r="AC103" s="94">
        <v>0</v>
      </c>
      <c r="AD103" s="83" t="str">
        <f t="shared" si="61"/>
        <v/>
      </c>
      <c r="AE103" s="85">
        <v>5.3999999999999999E-2</v>
      </c>
      <c r="AF103" s="83" t="str">
        <f t="shared" si="57"/>
        <v/>
      </c>
      <c r="AG103" s="85">
        <v>0</v>
      </c>
      <c r="AH103" s="83" t="str">
        <f t="shared" si="58"/>
        <v/>
      </c>
      <c r="AI103" s="141">
        <v>0.15</v>
      </c>
      <c r="AJ103" s="227" t="str">
        <f t="shared" si="53"/>
        <v/>
      </c>
      <c r="AK103" s="224">
        <v>0.85</v>
      </c>
      <c r="AL103" s="144"/>
      <c r="AM103" s="145"/>
      <c r="AN103" s="145"/>
      <c r="AO103" s="18"/>
    </row>
    <row r="104" spans="1:41" ht="17" x14ac:dyDescent="0.2">
      <c r="A104" s="87">
        <v>17</v>
      </c>
      <c r="B104" s="86" t="s">
        <v>58</v>
      </c>
      <c r="C104" s="256">
        <f>IF(OR(TOTAL!C104="",TOTAL!C104=0),"",TOTAL!C104/TOTAL!$C$6*'Vîrsta 5-7 ani'!$C$6)</f>
        <v>5.8823529411764705E-2</v>
      </c>
      <c r="D104" s="256" t="str">
        <f>IF(OR(TOTAL!D104="",TOTAL!D104=0),"",TOTAL!D104/TOTAL!$C$6*'Vîrsta 5-7 ani'!$C$6)</f>
        <v/>
      </c>
      <c r="E104" s="256">
        <f>IF(OR(TOTAL!E104="",TOTAL!E104=0),"",TOTAL!E104/TOTAL!$C$6*'Vîrsta 5-7 ani'!$C$6)</f>
        <v>5.8823529411764705E-2</v>
      </c>
      <c r="F104" s="256" t="str">
        <f>IF(OR(TOTAL!F104="",TOTAL!F104=0),"",TOTAL!F104/TOTAL!$C$6*'Vîrsta 5-7 ani'!$C$6)</f>
        <v/>
      </c>
      <c r="G104" s="256" t="str">
        <f>IF(OR(TOTAL!G104="",TOTAL!G104=0),"",TOTAL!G104/TOTAL!$C$6*'Vîrsta 5-7 ani'!$C$6)</f>
        <v/>
      </c>
      <c r="H104" s="256">
        <f>IF(OR(TOTAL!H104="",TOTAL!H104=0),"",TOTAL!H104/TOTAL!$C$6*'Vîrsta 5-7 ani'!$C$6)</f>
        <v>5.8823529411764705E-2</v>
      </c>
      <c r="I104" s="256" t="str">
        <f>IF(OR(TOTAL!I104="",TOTAL!I104=0),"",TOTAL!I104/TOTAL!$C$6*'Vîrsta 5-7 ani'!$C$6)</f>
        <v/>
      </c>
      <c r="J104" s="256">
        <f>IF(OR(TOTAL!J104="",TOTAL!J104=0),"",TOTAL!J104/TOTAL!$C$6*'Vîrsta 5-7 ani'!$C$6)</f>
        <v>5.8823529411764705E-2</v>
      </c>
      <c r="K104" s="256" t="str">
        <f>IF(OR(TOTAL!K104="",TOTAL!K104=0),"",TOTAL!K104/TOTAL!$C$6*'Vîrsta 5-7 ani'!$C$6)</f>
        <v/>
      </c>
      <c r="L104" s="256" t="str">
        <f>IF(OR(TOTAL!L104="",TOTAL!L104=0),"",TOTAL!L104/TOTAL!$C$6*'Vîrsta 5-7 ani'!$C$6)</f>
        <v/>
      </c>
      <c r="M104" s="256">
        <f>IF(OR(TOTAL!M104="",TOTAL!M104=0),"",TOTAL!M104/TOTAL!$C$6*'Vîrsta 5-7 ani'!$C$6)</f>
        <v>5.8823529411764705E-2</v>
      </c>
      <c r="N104" s="256" t="str">
        <f>IF(OR(TOTAL!N104="",TOTAL!N104=0),"",TOTAL!N104/TOTAL!$C$6*'Vîrsta 5-7 ani'!$C$6)</f>
        <v/>
      </c>
      <c r="O104" s="256">
        <f>IF(OR(TOTAL!O104="",TOTAL!O104=0),"",TOTAL!O104/TOTAL!$C$6*'Vîrsta 5-7 ani'!$C$6)</f>
        <v>5.8823529411764705E-2</v>
      </c>
      <c r="P104" s="256" t="str">
        <f>IF(OR(TOTAL!P104="",TOTAL!P104=0),"",TOTAL!P104/TOTAL!$C$6*'Vîrsta 5-7 ani'!$C$6)</f>
        <v/>
      </c>
      <c r="Q104" s="256" t="str">
        <f>IF(OR(TOTAL!Q104="",TOTAL!Q104=0),"",TOTAL!Q104/TOTAL!$C$6*'Vîrsta 5-7 ani'!$C$6)</f>
        <v/>
      </c>
      <c r="R104" s="256">
        <f>IF(OR(TOTAL!R104="",TOTAL!R104=0),"",TOTAL!R104/TOTAL!$C$6*'Vîrsta 5-7 ani'!$C$6)</f>
        <v>5.8823529411764705E-2</v>
      </c>
      <c r="S104" s="256" t="str">
        <f>IF(OR(TOTAL!S104="",TOTAL!S104=0),"",TOTAL!S104/TOTAL!$C$6*'Vîrsta 5-7 ani'!$C$6)</f>
        <v/>
      </c>
      <c r="T104" s="256">
        <f>IF(OR(TOTAL!T104="",TOTAL!T104=0),"",TOTAL!T104/TOTAL!$C$6*'Vîrsta 5-7 ani'!$C$6)</f>
        <v>5.8823529411764705E-2</v>
      </c>
      <c r="U104" s="256" t="str">
        <f>IF(OR(TOTAL!U104="",TOTAL!U104=0),"",TOTAL!U104/TOTAL!$C$6*'Vîrsta 5-7 ani'!$C$6)</f>
        <v/>
      </c>
      <c r="V104" s="256" t="str">
        <f>IF(OR(TOTAL!V104="",TOTAL!V104=0),"",TOTAL!V104/TOTAL!$C$6*'Vîrsta 5-7 ani'!$C$6)</f>
        <v/>
      </c>
      <c r="W104" s="256" t="str">
        <f>IF(OR(TOTAL!W104="",TOTAL!W104=0),"",TOTAL!W104/TOTAL!$C$6*'Vîrsta 5-7 ani'!$C$6)</f>
        <v/>
      </c>
      <c r="X104" s="256" t="str">
        <f>IF(OR(TOTAL!X104="",TOTAL!X104=0),"",TOTAL!X104/TOTAL!$C$6*'Vîrsta 5-7 ani'!$C$6)</f>
        <v/>
      </c>
      <c r="Y104" s="256" t="str">
        <f>IF(OR(TOTAL!Y104="",TOTAL!Y104=0),"",TOTAL!Y104/TOTAL!$C$6*'Vîrsta 5-7 ani'!$C$6)</f>
        <v/>
      </c>
      <c r="Z104" s="83">
        <f t="shared" si="60"/>
        <v>0.4705882352941177</v>
      </c>
      <c r="AA104" s="83">
        <f t="shared" si="37"/>
        <v>0.79223608635373355</v>
      </c>
      <c r="AB104" s="88">
        <f t="shared" si="38"/>
        <v>0.79223608635373355</v>
      </c>
      <c r="AC104" s="94"/>
      <c r="AD104" s="83">
        <f t="shared" si="61"/>
        <v>0.15844721727074673</v>
      </c>
      <c r="AE104" s="84">
        <v>0.2</v>
      </c>
      <c r="AF104" s="88">
        <f t="shared" si="57"/>
        <v>0.11091305208952271</v>
      </c>
      <c r="AG104" s="84">
        <v>0.14000000000000001</v>
      </c>
      <c r="AH104" s="88">
        <f t="shared" si="58"/>
        <v>0.42780748663101614</v>
      </c>
      <c r="AI104" s="94">
        <v>0.54</v>
      </c>
      <c r="AJ104" s="227">
        <f t="shared" si="53"/>
        <v>1.8142206377500498</v>
      </c>
      <c r="AK104" s="224">
        <v>2.29</v>
      </c>
      <c r="AL104" s="142"/>
      <c r="AM104" s="35"/>
      <c r="AN104" s="35"/>
      <c r="AO104" s="18"/>
    </row>
    <row r="105" spans="1:41" ht="17" x14ac:dyDescent="0.2">
      <c r="A105" s="87">
        <v>18</v>
      </c>
      <c r="B105" s="89" t="s">
        <v>3</v>
      </c>
      <c r="C105" s="166">
        <f>SUM(C106:C108)</f>
        <v>0.75294117647058822</v>
      </c>
      <c r="D105" s="166">
        <f t="shared" ref="D105:Y105" si="64">SUM(D106:D108)</f>
        <v>0</v>
      </c>
      <c r="E105" s="166">
        <f t="shared" si="64"/>
        <v>0.91764705882352948</v>
      </c>
      <c r="F105" s="166">
        <f t="shared" si="64"/>
        <v>0</v>
      </c>
      <c r="G105" s="166">
        <f t="shared" si="64"/>
        <v>0</v>
      </c>
      <c r="H105" s="166">
        <f t="shared" si="64"/>
        <v>0.92352941176470593</v>
      </c>
      <c r="I105" s="166">
        <f t="shared" si="64"/>
        <v>0.67647058823529416</v>
      </c>
      <c r="J105" s="166">
        <f t="shared" si="64"/>
        <v>0</v>
      </c>
      <c r="K105" s="166">
        <f t="shared" si="64"/>
        <v>0.74117647058823533</v>
      </c>
      <c r="L105" s="166">
        <f t="shared" si="64"/>
        <v>0</v>
      </c>
      <c r="M105" s="166">
        <f t="shared" si="64"/>
        <v>0.71764705882352942</v>
      </c>
      <c r="N105" s="166">
        <f t="shared" si="64"/>
        <v>0</v>
      </c>
      <c r="O105" s="166">
        <f t="shared" si="64"/>
        <v>0</v>
      </c>
      <c r="P105" s="166">
        <f t="shared" si="64"/>
        <v>0</v>
      </c>
      <c r="Q105" s="166">
        <f t="shared" si="64"/>
        <v>0</v>
      </c>
      <c r="R105" s="166">
        <f t="shared" si="64"/>
        <v>0.90588235294117647</v>
      </c>
      <c r="S105" s="166">
        <f t="shared" si="64"/>
        <v>0</v>
      </c>
      <c r="T105" s="166">
        <f t="shared" si="64"/>
        <v>0</v>
      </c>
      <c r="U105" s="166">
        <f t="shared" si="64"/>
        <v>0</v>
      </c>
      <c r="V105" s="166">
        <f t="shared" si="64"/>
        <v>0</v>
      </c>
      <c r="W105" s="166">
        <f t="shared" si="64"/>
        <v>0.64705882352941191</v>
      </c>
      <c r="X105" s="166">
        <f t="shared" si="64"/>
        <v>0</v>
      </c>
      <c r="Y105" s="166">
        <f t="shared" si="64"/>
        <v>0</v>
      </c>
      <c r="Z105" s="90">
        <f t="shared" ref="Z105" si="65">SUM(Z106:Z108)</f>
        <v>6.2823529411764705</v>
      </c>
      <c r="AA105" s="90">
        <f t="shared" si="37"/>
        <v>10.57635175282234</v>
      </c>
      <c r="AB105" s="90">
        <f t="shared" si="38"/>
        <v>10.57635175282234</v>
      </c>
      <c r="AC105" s="95"/>
      <c r="AD105" s="90">
        <f>SUM(AD106:AD108)</f>
        <v>0.9989700930877401</v>
      </c>
      <c r="AE105" s="91"/>
      <c r="AF105" s="90">
        <f>SUM(AF106:AF108)</f>
        <v>0.69899980194097844</v>
      </c>
      <c r="AG105" s="91"/>
      <c r="AH105" s="90">
        <f>SUM(AH106:AH108)</f>
        <v>8.0616953852247963</v>
      </c>
      <c r="AI105" s="95"/>
      <c r="AJ105" s="10">
        <f>SUM(AJ106:AJ108)</f>
        <v>40.069122598534364</v>
      </c>
      <c r="AK105" s="225"/>
      <c r="AL105" s="142"/>
      <c r="AM105" s="35"/>
      <c r="AN105" s="35"/>
      <c r="AO105" s="18"/>
    </row>
    <row r="106" spans="1:41" s="31" customFormat="1" ht="17" x14ac:dyDescent="0.2">
      <c r="A106" s="177"/>
      <c r="B106" s="92" t="s">
        <v>38</v>
      </c>
      <c r="C106" s="257" t="str">
        <f>IF(OR(TOTAL!C106="",TOTAL!C106=0),"",TOTAL!C106/TOTAL!$C$6*'Vîrsta 5-7 ani'!$C$6)</f>
        <v/>
      </c>
      <c r="D106" s="257" t="str">
        <f>IF(OR(TOTAL!D106="",TOTAL!D106=0),"",TOTAL!D106/TOTAL!$C$6*'Vîrsta 5-7 ani'!$C$6)</f>
        <v/>
      </c>
      <c r="E106" s="257">
        <f>IF(OR(TOTAL!E106="",TOTAL!E106=0),"",TOTAL!E106/TOTAL!$C$6*'Vîrsta 5-7 ani'!$C$6)</f>
        <v>0.91764705882352948</v>
      </c>
      <c r="F106" s="257" t="str">
        <f>IF(OR(TOTAL!F106="",TOTAL!F106=0),"",TOTAL!F106/TOTAL!$C$6*'Vîrsta 5-7 ani'!$C$6)</f>
        <v/>
      </c>
      <c r="G106" s="257" t="str">
        <f>IF(OR(TOTAL!G106="",TOTAL!G106=0),"",TOTAL!G106/TOTAL!$C$6*'Vîrsta 5-7 ani'!$C$6)</f>
        <v/>
      </c>
      <c r="H106" s="257">
        <f>IF(OR(TOTAL!H106="",TOTAL!H106=0),"",TOTAL!H106/TOTAL!$C$6*'Vîrsta 5-7 ani'!$C$6)</f>
        <v>0.92352941176470593</v>
      </c>
      <c r="I106" s="257" t="str">
        <f>IF(OR(TOTAL!I106="",TOTAL!I106=0),"",TOTAL!I106/TOTAL!$C$6*'Vîrsta 5-7 ani'!$C$6)</f>
        <v/>
      </c>
      <c r="J106" s="257" t="str">
        <f>IF(OR(TOTAL!J106="",TOTAL!J106=0),"",TOTAL!J106/TOTAL!$C$6*'Vîrsta 5-7 ani'!$C$6)</f>
        <v/>
      </c>
      <c r="K106" s="257">
        <f>IF(OR(TOTAL!K106="",TOTAL!K106=0),"",TOTAL!K106/TOTAL!$C$6*'Vîrsta 5-7 ani'!$C$6)</f>
        <v>0.74117647058823533</v>
      </c>
      <c r="L106" s="257" t="str">
        <f>IF(OR(TOTAL!L106="",TOTAL!L106=0),"",TOTAL!L106/TOTAL!$C$6*'Vîrsta 5-7 ani'!$C$6)</f>
        <v/>
      </c>
      <c r="M106" s="257" t="str">
        <f>IF(OR(TOTAL!M106="",TOTAL!M106=0),"",TOTAL!M106/TOTAL!$C$6*'Vîrsta 5-7 ani'!$C$6)</f>
        <v/>
      </c>
      <c r="N106" s="257" t="str">
        <f>IF(OR(TOTAL!N106="",TOTAL!N106=0),"",TOTAL!N106/TOTAL!$C$6*'Vîrsta 5-7 ani'!$C$6)</f>
        <v/>
      </c>
      <c r="O106" s="257" t="str">
        <f>IF(OR(TOTAL!O106="",TOTAL!O106=0),"",TOTAL!O106/TOTAL!$C$6*'Vîrsta 5-7 ani'!$C$6)</f>
        <v/>
      </c>
      <c r="P106" s="257" t="str">
        <f>IF(OR(TOTAL!P106="",TOTAL!P106=0),"",TOTAL!P106/TOTAL!$C$6*'Vîrsta 5-7 ani'!$C$6)</f>
        <v/>
      </c>
      <c r="Q106" s="257" t="str">
        <f>IF(OR(TOTAL!Q106="",TOTAL!Q106=0),"",TOTAL!Q106/TOTAL!$C$6*'Vîrsta 5-7 ani'!$C$6)</f>
        <v/>
      </c>
      <c r="R106" s="257">
        <f>IF(OR(TOTAL!R106="",TOTAL!R106=0),"",TOTAL!R106/TOTAL!$C$6*'Vîrsta 5-7 ani'!$C$6)</f>
        <v>0.90588235294117647</v>
      </c>
      <c r="S106" s="257" t="str">
        <f>IF(OR(TOTAL!S106="",TOTAL!S106=0),"",TOTAL!S106/TOTAL!$C$6*'Vîrsta 5-7 ani'!$C$6)</f>
        <v/>
      </c>
      <c r="T106" s="257" t="str">
        <f>IF(OR(TOTAL!T106="",TOTAL!T106=0),"",TOTAL!T106/TOTAL!$C$6*'Vîrsta 5-7 ani'!$C$6)</f>
        <v/>
      </c>
      <c r="U106" s="257" t="str">
        <f>IF(OR(TOTAL!U106="",TOTAL!U106=0),"",TOTAL!U106/TOTAL!$C$6*'Vîrsta 5-7 ani'!$C$6)</f>
        <v/>
      </c>
      <c r="V106" s="257" t="str">
        <f>IF(OR(TOTAL!V106="",TOTAL!V106=0),"",TOTAL!V106/TOTAL!$C$6*'Vîrsta 5-7 ani'!$C$6)</f>
        <v/>
      </c>
      <c r="W106" s="257" t="str">
        <f>IF(OR(TOTAL!W106="",TOTAL!W106=0),"",TOTAL!W106/TOTAL!$C$6*'Vîrsta 5-7 ani'!$C$6)</f>
        <v/>
      </c>
      <c r="X106" s="257" t="str">
        <f>IF(OR(TOTAL!X106="",TOTAL!X106=0),"",TOTAL!X106/TOTAL!$C$6*'Vîrsta 5-7 ani'!$C$6)</f>
        <v/>
      </c>
      <c r="Y106" s="257" t="str">
        <f>IF(OR(TOTAL!Y106="",TOTAL!Y106=0),"",TOTAL!Y106/TOTAL!$C$6*'Vîrsta 5-7 ani'!$C$6)</f>
        <v/>
      </c>
      <c r="Z106" s="97">
        <f>SUM(C106:Y106)</f>
        <v>3.4882352941176471</v>
      </c>
      <c r="AA106" s="97">
        <f t="shared" si="37"/>
        <v>5.8724499900970484</v>
      </c>
      <c r="AB106" s="178">
        <f t="shared" si="38"/>
        <v>5.8724499900970484</v>
      </c>
      <c r="AC106" s="179"/>
      <c r="AD106" s="97">
        <f>IFERROR(IF($AB106=0,"",$AB106*AE106),"")</f>
        <v>0.481540899187958</v>
      </c>
      <c r="AE106" s="180">
        <v>8.2000000000000003E-2</v>
      </c>
      <c r="AF106" s="178">
        <f>IFERROR(IF($AB106=0,"",$AB106*AG106),"")</f>
        <v>0.55788274905921964</v>
      </c>
      <c r="AG106" s="180">
        <v>9.5000000000000001E-2</v>
      </c>
      <c r="AH106" s="178">
        <f>IFERROR(IF($AB106=0,"",$AB106*AI106),"")</f>
        <v>4.3456129926718159</v>
      </c>
      <c r="AI106" s="179">
        <v>0.74</v>
      </c>
      <c r="AJ106" s="11">
        <f>IFERROR(IF($AB106=0,"",$AB106*AK106),"")</f>
        <v>25.016636957813425</v>
      </c>
      <c r="AK106" s="226">
        <v>4.26</v>
      </c>
      <c r="AL106" s="181"/>
      <c r="AM106" s="182"/>
      <c r="AN106" s="182"/>
      <c r="AO106" s="66"/>
    </row>
    <row r="107" spans="1:41" s="31" customFormat="1" ht="17" x14ac:dyDescent="0.2">
      <c r="A107" s="177"/>
      <c r="B107" s="92" t="s">
        <v>39</v>
      </c>
      <c r="C107" s="257">
        <f>IF(OR(TOTAL!C107="",TOTAL!C107=0),"",TOTAL!C107/TOTAL!$C$6*'Vîrsta 5-7 ani'!$C$6)</f>
        <v>0.75294117647058822</v>
      </c>
      <c r="D107" s="257" t="str">
        <f>IF(OR(TOTAL!D107="",TOTAL!D107=0),"",TOTAL!D107/TOTAL!$C$6*'Vîrsta 5-7 ani'!$C$6)</f>
        <v/>
      </c>
      <c r="E107" s="257" t="str">
        <f>IF(OR(TOTAL!E107="",TOTAL!E107=0),"",TOTAL!E107/TOTAL!$C$6*'Vîrsta 5-7 ani'!$C$6)</f>
        <v/>
      </c>
      <c r="F107" s="257" t="str">
        <f>IF(OR(TOTAL!F107="",TOTAL!F107=0),"",TOTAL!F107/TOTAL!$C$6*'Vîrsta 5-7 ani'!$C$6)</f>
        <v/>
      </c>
      <c r="G107" s="257" t="str">
        <f>IF(OR(TOTAL!G107="",TOTAL!G107=0),"",TOTAL!G107/TOTAL!$C$6*'Vîrsta 5-7 ani'!$C$6)</f>
        <v/>
      </c>
      <c r="H107" s="257" t="str">
        <f>IF(OR(TOTAL!H107="",TOTAL!H107=0),"",TOTAL!H107/TOTAL!$C$6*'Vîrsta 5-7 ani'!$C$6)</f>
        <v/>
      </c>
      <c r="I107" s="257">
        <f>IF(OR(TOTAL!I107="",TOTAL!I107=0),"",TOTAL!I107/TOTAL!$C$6*'Vîrsta 5-7 ani'!$C$6)</f>
        <v>0.67647058823529416</v>
      </c>
      <c r="J107" s="257" t="str">
        <f>IF(OR(TOTAL!J107="",TOTAL!J107=0),"",TOTAL!J107/TOTAL!$C$6*'Vîrsta 5-7 ani'!$C$6)</f>
        <v/>
      </c>
      <c r="K107" s="257" t="str">
        <f>IF(OR(TOTAL!K107="",TOTAL!K107=0),"",TOTAL!K107/TOTAL!$C$6*'Vîrsta 5-7 ani'!$C$6)</f>
        <v/>
      </c>
      <c r="L107" s="257" t="str">
        <f>IF(OR(TOTAL!L107="",TOTAL!L107=0),"",TOTAL!L107/TOTAL!$C$6*'Vîrsta 5-7 ani'!$C$6)</f>
        <v/>
      </c>
      <c r="M107" s="257">
        <f>IF(OR(TOTAL!M107="",TOTAL!M107=0),"",TOTAL!M107/TOTAL!$C$6*'Vîrsta 5-7 ani'!$C$6)</f>
        <v>0.71764705882352942</v>
      </c>
      <c r="N107" s="257" t="str">
        <f>IF(OR(TOTAL!N107="",TOTAL!N107=0),"",TOTAL!N107/TOTAL!$C$6*'Vîrsta 5-7 ani'!$C$6)</f>
        <v/>
      </c>
      <c r="O107" s="257" t="str">
        <f>IF(OR(TOTAL!O107="",TOTAL!O107=0),"",TOTAL!O107/TOTAL!$C$6*'Vîrsta 5-7 ani'!$C$6)</f>
        <v/>
      </c>
      <c r="P107" s="257" t="str">
        <f>IF(OR(TOTAL!P107="",TOTAL!P107=0),"",TOTAL!P107/TOTAL!$C$6*'Vîrsta 5-7 ani'!$C$6)</f>
        <v/>
      </c>
      <c r="Q107" s="257" t="str">
        <f>IF(OR(TOTAL!Q107="",TOTAL!Q107=0),"",TOTAL!Q107/TOTAL!$C$6*'Vîrsta 5-7 ani'!$C$6)</f>
        <v/>
      </c>
      <c r="R107" s="257" t="str">
        <f>IF(OR(TOTAL!R107="",TOTAL!R107=0),"",TOTAL!R107/TOTAL!$C$6*'Vîrsta 5-7 ani'!$C$6)</f>
        <v/>
      </c>
      <c r="S107" s="257" t="str">
        <f>IF(OR(TOTAL!S107="",TOTAL!S107=0),"",TOTAL!S107/TOTAL!$C$6*'Vîrsta 5-7 ani'!$C$6)</f>
        <v/>
      </c>
      <c r="T107" s="257" t="str">
        <f>IF(OR(TOTAL!T107="",TOTAL!T107=0),"",TOTAL!T107/TOTAL!$C$6*'Vîrsta 5-7 ani'!$C$6)</f>
        <v/>
      </c>
      <c r="U107" s="257" t="str">
        <f>IF(OR(TOTAL!U107="",TOTAL!U107=0),"",TOTAL!U107/TOTAL!$C$6*'Vîrsta 5-7 ani'!$C$6)</f>
        <v/>
      </c>
      <c r="V107" s="257" t="str">
        <f>IF(OR(TOTAL!V107="",TOTAL!V107=0),"",TOTAL!V107/TOTAL!$C$6*'Vîrsta 5-7 ani'!$C$6)</f>
        <v/>
      </c>
      <c r="W107" s="257">
        <f>IF(OR(TOTAL!W107="",TOTAL!W107=0),"",TOTAL!W107/TOTAL!$C$6*'Vîrsta 5-7 ani'!$C$6)</f>
        <v>0.64705882352941191</v>
      </c>
      <c r="X107" s="257" t="str">
        <f>IF(OR(TOTAL!X107="",TOTAL!X107=0),"",TOTAL!X107/TOTAL!$C$6*'Vîrsta 5-7 ani'!$C$6)</f>
        <v/>
      </c>
      <c r="Y107" s="257" t="str">
        <f>IF(OR(TOTAL!Y107="",TOTAL!Y107=0),"",TOTAL!Y107/TOTAL!$C$6*'Vîrsta 5-7 ani'!$C$6)</f>
        <v/>
      </c>
      <c r="Z107" s="97">
        <f>SUM(C107:Y107)</f>
        <v>2.7941176470588234</v>
      </c>
      <c r="AA107" s="97">
        <f t="shared" si="37"/>
        <v>4.7039017627252919</v>
      </c>
      <c r="AB107" s="178">
        <f t="shared" si="38"/>
        <v>4.7039017627252919</v>
      </c>
      <c r="AC107" s="179"/>
      <c r="AD107" s="97">
        <f>IFERROR(IF($AB107=0,"",$AB107*AE107),"")</f>
        <v>0.51742919389978215</v>
      </c>
      <c r="AE107" s="180">
        <v>0.11</v>
      </c>
      <c r="AF107" s="178">
        <f>IFERROR(IF($AB107=0,"",$AB107*AG107),"")</f>
        <v>0.14111705288175874</v>
      </c>
      <c r="AG107" s="180">
        <v>0.03</v>
      </c>
      <c r="AH107" s="178">
        <f>IFERROR(IF($AB107=0,"",$AB107*AI107),"")</f>
        <v>3.7160823925529809</v>
      </c>
      <c r="AI107" s="179">
        <v>0.79</v>
      </c>
      <c r="AJ107" s="11">
        <f>IFERROR(IF($AB107=0,"",$AB107*AK107),"")</f>
        <v>15.052485640720935</v>
      </c>
      <c r="AK107" s="226">
        <v>3.2</v>
      </c>
      <c r="AL107" s="181"/>
      <c r="AM107" s="182"/>
      <c r="AN107" s="182"/>
      <c r="AO107" s="66"/>
    </row>
    <row r="108" spans="1:41" s="31" customFormat="1" ht="17" x14ac:dyDescent="0.2">
      <c r="A108" s="177"/>
      <c r="B108" s="92" t="s">
        <v>40</v>
      </c>
      <c r="C108" s="258" t="str">
        <f>IF(OR(TOTAL!C108="",TOTAL!C108=0),"",TOTAL!C108/TOTAL!$C$6*'Vîrsta 5-7 ani'!$C$6)</f>
        <v/>
      </c>
      <c r="D108" s="258" t="str">
        <f>IF(OR(TOTAL!D108="",TOTAL!D108=0),"",TOTAL!D108/TOTAL!$C$6*'Vîrsta 5-7 ani'!$C$6)</f>
        <v/>
      </c>
      <c r="E108" s="258" t="str">
        <f>IF(OR(TOTAL!E108="",TOTAL!E108=0),"",TOTAL!E108/TOTAL!$C$6*'Vîrsta 5-7 ani'!$C$6)</f>
        <v/>
      </c>
      <c r="F108" s="258" t="str">
        <f>IF(OR(TOTAL!F108="",TOTAL!F108=0),"",TOTAL!F108/TOTAL!$C$6*'Vîrsta 5-7 ani'!$C$6)</f>
        <v/>
      </c>
      <c r="G108" s="258" t="str">
        <f>IF(OR(TOTAL!G108="",TOTAL!G108=0),"",TOTAL!G108/TOTAL!$C$6*'Vîrsta 5-7 ani'!$C$6)</f>
        <v/>
      </c>
      <c r="H108" s="258" t="str">
        <f>IF(OR(TOTAL!H108="",TOTAL!H108=0),"",TOTAL!H108/TOTAL!$C$6*'Vîrsta 5-7 ani'!$C$6)</f>
        <v/>
      </c>
      <c r="I108" s="258" t="str">
        <f>IF(OR(TOTAL!I108="",TOTAL!I108=0),"",TOTAL!I108/TOTAL!$C$6*'Vîrsta 5-7 ani'!$C$6)</f>
        <v/>
      </c>
      <c r="J108" s="258" t="str">
        <f>IF(OR(TOTAL!J108="",TOTAL!J108=0),"",TOTAL!J108/TOTAL!$C$6*'Vîrsta 5-7 ani'!$C$6)</f>
        <v/>
      </c>
      <c r="K108" s="258" t="str">
        <f>IF(OR(TOTAL!K108="",TOTAL!K108=0),"",TOTAL!K108/TOTAL!$C$6*'Vîrsta 5-7 ani'!$C$6)</f>
        <v/>
      </c>
      <c r="L108" s="258" t="str">
        <f>IF(OR(TOTAL!L108="",TOTAL!L108=0),"",TOTAL!L108/TOTAL!$C$6*'Vîrsta 5-7 ani'!$C$6)</f>
        <v/>
      </c>
      <c r="M108" s="258" t="str">
        <f>IF(OR(TOTAL!M108="",TOTAL!M108=0),"",TOTAL!M108/TOTAL!$C$6*'Vîrsta 5-7 ani'!$C$6)</f>
        <v/>
      </c>
      <c r="N108" s="258" t="str">
        <f>IF(OR(TOTAL!N108="",TOTAL!N108=0),"",TOTAL!N108/TOTAL!$C$6*'Vîrsta 5-7 ani'!$C$6)</f>
        <v/>
      </c>
      <c r="O108" s="258" t="str">
        <f>IF(OR(TOTAL!O108="",TOTAL!O108=0),"",TOTAL!O108/TOTAL!$C$6*'Vîrsta 5-7 ani'!$C$6)</f>
        <v/>
      </c>
      <c r="P108" s="258" t="str">
        <f>IF(OR(TOTAL!P108="",TOTAL!P108=0),"",TOTAL!P108/TOTAL!$C$6*'Vîrsta 5-7 ani'!$C$6)</f>
        <v/>
      </c>
      <c r="Q108" s="258" t="str">
        <f>IF(OR(TOTAL!Q108="",TOTAL!Q108=0),"",TOTAL!Q108/TOTAL!$C$6*'Vîrsta 5-7 ani'!$C$6)</f>
        <v/>
      </c>
      <c r="R108" s="258" t="str">
        <f>IF(OR(TOTAL!R108="",TOTAL!R108=0),"",TOTAL!R108/TOTAL!$C$6*'Vîrsta 5-7 ani'!$C$6)</f>
        <v/>
      </c>
      <c r="S108" s="258" t="str">
        <f>IF(OR(TOTAL!S108="",TOTAL!S108=0),"",TOTAL!S108/TOTAL!$C$6*'Vîrsta 5-7 ani'!$C$6)</f>
        <v/>
      </c>
      <c r="T108" s="258" t="str">
        <f>IF(OR(TOTAL!T108="",TOTAL!T108=0),"",TOTAL!T108/TOTAL!$C$6*'Vîrsta 5-7 ani'!$C$6)</f>
        <v/>
      </c>
      <c r="U108" s="258" t="str">
        <f>IF(OR(TOTAL!U108="",TOTAL!U108=0),"",TOTAL!U108/TOTAL!$C$6*'Vîrsta 5-7 ani'!$C$6)</f>
        <v/>
      </c>
      <c r="V108" s="258" t="str">
        <f>IF(OR(TOTAL!V108="",TOTAL!V108=0),"",TOTAL!V108/TOTAL!$C$6*'Vîrsta 5-7 ani'!$C$6)</f>
        <v/>
      </c>
      <c r="W108" s="258" t="str">
        <f>IF(OR(TOTAL!W108="",TOTAL!W108=0),"",TOTAL!W108/TOTAL!$C$6*'Vîrsta 5-7 ani'!$C$6)</f>
        <v/>
      </c>
      <c r="X108" s="258" t="str">
        <f>IF(OR(TOTAL!X108="",TOTAL!X108=0),"",TOTAL!X108/TOTAL!$C$6*'Vîrsta 5-7 ani'!$C$6)</f>
        <v/>
      </c>
      <c r="Y108" s="258" t="str">
        <f>IF(OR(TOTAL!Y108="",TOTAL!Y108=0),"",TOTAL!Y108/TOTAL!$C$6*'Vîrsta 5-7 ani'!$C$6)</f>
        <v/>
      </c>
      <c r="Z108" s="186">
        <f>SUM(C108:Y108)</f>
        <v>0</v>
      </c>
      <c r="AA108" s="97">
        <f t="shared" si="37"/>
        <v>0</v>
      </c>
      <c r="AB108" s="178" t="str">
        <f t="shared" si="38"/>
        <v/>
      </c>
      <c r="AC108" s="179"/>
      <c r="AD108" s="97" t="str">
        <f>IFERROR(IF($AB108=0,"",$AB108*AE108),"")</f>
        <v/>
      </c>
      <c r="AE108" s="180">
        <v>0.1</v>
      </c>
      <c r="AF108" s="178" t="str">
        <f>IFERROR(IF($AB108=0,"",$AB108*AG108),"")</f>
        <v/>
      </c>
      <c r="AG108" s="180">
        <v>1.6E-2</v>
      </c>
      <c r="AH108" s="178" t="str">
        <f>IFERROR(IF($AB108=0,"",$AB108*AI108),"")</f>
        <v/>
      </c>
      <c r="AI108" s="179">
        <v>0.5</v>
      </c>
      <c r="AJ108" s="11" t="str">
        <f>IFERROR(IF($AB108=0,"",$AB108*AK108),"")</f>
        <v/>
      </c>
      <c r="AK108" s="226">
        <v>2.57</v>
      </c>
      <c r="AL108" s="181"/>
      <c r="AM108" s="182"/>
      <c r="AN108" s="182"/>
      <c r="AO108" s="66"/>
    </row>
    <row r="109" spans="1:41" ht="17" x14ac:dyDescent="0.2">
      <c r="A109" s="189">
        <v>19</v>
      </c>
      <c r="B109" s="190" t="s">
        <v>44</v>
      </c>
      <c r="C109" s="69">
        <f>IF(OR(TOTAL!C109="",TOTAL!C109=0),"",TOTAL!C109/TOTAL!$C$6*'Vîrsta 5-7 ani'!$C$6)</f>
        <v>0.1764705882352941</v>
      </c>
      <c r="D109" s="69">
        <f>IF(OR(TOTAL!D109="",TOTAL!D109=0),"",TOTAL!D109/TOTAL!$C$6*'Vîrsta 5-7 ani'!$C$6)</f>
        <v>0.28823529411764703</v>
      </c>
      <c r="E109" s="69">
        <f>IF(OR(TOTAL!E109="",TOTAL!E109=0),"",TOTAL!E109/TOTAL!$C$6*'Vîrsta 5-7 ani'!$C$6)</f>
        <v>0.30588235294117649</v>
      </c>
      <c r="F109" s="69">
        <f>IF(OR(TOTAL!F109="",TOTAL!F109=0),"",TOTAL!F109/TOTAL!$C$6*'Vîrsta 5-7 ani'!$C$6)</f>
        <v>0.25882352941176467</v>
      </c>
      <c r="G109" s="69">
        <f>IF(OR(TOTAL!G109="",TOTAL!G109=0),"",TOTAL!G109/TOTAL!$C$6*'Vîrsta 5-7 ani'!$C$6)</f>
        <v>0.25882352941176467</v>
      </c>
      <c r="H109" s="69">
        <f>IF(OR(TOTAL!H109="",TOTAL!H109=0),"",TOTAL!H109/TOTAL!$C$6*'Vîrsta 5-7 ani'!$C$6)</f>
        <v>0.26470588235294118</v>
      </c>
      <c r="I109" s="69" t="str">
        <f>IF(OR(TOTAL!I109="",TOTAL!I109=0),"",TOTAL!I109/TOTAL!$C$6*'Vîrsta 5-7 ani'!$C$6)</f>
        <v/>
      </c>
      <c r="J109" s="69">
        <f>IF(OR(TOTAL!J109="",TOTAL!J109=0),"",TOTAL!J109/TOTAL!$C$6*'Vîrsta 5-7 ani'!$C$6)</f>
        <v>0.25882352941176467</v>
      </c>
      <c r="K109" s="69">
        <f>IF(OR(TOTAL!K109="",TOTAL!K109=0),"",TOTAL!K109/TOTAL!$C$6*'Vîrsta 5-7 ani'!$C$6)</f>
        <v>0.24705882352941172</v>
      </c>
      <c r="L109" s="69" t="str">
        <f>IF(OR(TOTAL!L109="",TOTAL!L109=0),"",TOTAL!L109/TOTAL!$C$6*'Vîrsta 5-7 ani'!$C$6)</f>
        <v/>
      </c>
      <c r="M109" s="69">
        <f>IF(OR(TOTAL!M109="",TOTAL!M109=0),"",TOTAL!M109/TOTAL!$C$6*'Vîrsta 5-7 ani'!$C$6)</f>
        <v>0.28823529411764703</v>
      </c>
      <c r="N109" s="69" t="str">
        <f>IF(OR(TOTAL!N109="",TOTAL!N109=0),"",TOTAL!N109/TOTAL!$C$6*'Vîrsta 5-7 ani'!$C$6)</f>
        <v/>
      </c>
      <c r="O109" s="69" t="str">
        <f>IF(OR(TOTAL!O109="",TOTAL!O109=0),"",TOTAL!O109/TOTAL!$C$6*'Vîrsta 5-7 ani'!$C$6)</f>
        <v/>
      </c>
      <c r="P109" s="69">
        <f>IF(OR(TOTAL!P109="",TOTAL!P109=0),"",TOTAL!P109/TOTAL!$C$6*'Vîrsta 5-7 ani'!$C$6)</f>
        <v>0.24705882352941172</v>
      </c>
      <c r="Q109" s="69" t="str">
        <f>IF(OR(TOTAL!Q109="",TOTAL!Q109=0),"",TOTAL!Q109/TOTAL!$C$6*'Vîrsta 5-7 ani'!$C$6)</f>
        <v/>
      </c>
      <c r="R109" s="69">
        <f>IF(OR(TOTAL!R109="",TOTAL!R109=0),"",TOTAL!R109/TOTAL!$C$6*'Vîrsta 5-7 ani'!$C$6)</f>
        <v>0.29411764705882354</v>
      </c>
      <c r="S109" s="69" t="str">
        <f>IF(OR(TOTAL!S109="",TOTAL!S109=0),"",TOTAL!S109/TOTAL!$C$6*'Vîrsta 5-7 ani'!$C$6)</f>
        <v/>
      </c>
      <c r="T109" s="69" t="str">
        <f>IF(OR(TOTAL!T109="",TOTAL!T109=0),"",TOTAL!T109/TOTAL!$C$6*'Vîrsta 5-7 ani'!$C$6)</f>
        <v/>
      </c>
      <c r="U109" s="69" t="str">
        <f>IF(OR(TOTAL!U109="",TOTAL!U109=0),"",TOTAL!U109/TOTAL!$C$6*'Vîrsta 5-7 ani'!$C$6)</f>
        <v/>
      </c>
      <c r="V109" s="69" t="str">
        <f>IF(OR(TOTAL!V109="",TOTAL!V109=0),"",TOTAL!V109/TOTAL!$C$6*'Vîrsta 5-7 ani'!$C$6)</f>
        <v/>
      </c>
      <c r="W109" s="69" t="str">
        <f>IF(OR(TOTAL!W109="",TOTAL!W109=0),"",TOTAL!W109/TOTAL!$C$6*'Vîrsta 5-7 ani'!$C$6)</f>
        <v/>
      </c>
      <c r="X109" s="69" t="str">
        <f>IF(OR(TOTAL!X109="",TOTAL!X109=0),"",TOTAL!X109/TOTAL!$C$6*'Vîrsta 5-7 ani'!$C$6)</f>
        <v/>
      </c>
      <c r="Y109" s="69" t="str">
        <f>IF(OR(TOTAL!Y109="",TOTAL!Y109=0),"",TOTAL!Y109/TOTAL!$C$6*'Vîrsta 5-7 ani'!$C$6)</f>
        <v/>
      </c>
      <c r="Z109" s="10">
        <f>SUM(C109:Y109)</f>
        <v>2.8882352941176466</v>
      </c>
      <c r="AA109" s="187">
        <f t="shared" si="37"/>
        <v>4.862348979996038</v>
      </c>
      <c r="AB109" s="90">
        <f t="shared" si="38"/>
        <v>4.862348979996038</v>
      </c>
      <c r="AC109" s="95"/>
      <c r="AD109" s="90">
        <f>IFERROR(IF($AB109=0,"",$AB109*AE109),"")</f>
        <v>8.2659932659932656E-2</v>
      </c>
      <c r="AE109" s="91">
        <v>1.7000000000000001E-2</v>
      </c>
      <c r="AF109" s="90">
        <f>IFERROR(IF($AB109=0,"",$AB109*AG109),"")</f>
        <v>0.13128342245989302</v>
      </c>
      <c r="AG109" s="91">
        <v>2.7E-2</v>
      </c>
      <c r="AH109" s="90">
        <f>IFERROR(IF($AB109=0,"",$AB109*AI109),"")</f>
        <v>4.035749653396711</v>
      </c>
      <c r="AI109" s="95">
        <v>0.83</v>
      </c>
      <c r="AJ109" s="10">
        <f>IFERROR(IF($AB109=0,"",$AB109*AK109),"")</f>
        <v>17.455832838185774</v>
      </c>
      <c r="AK109" s="225">
        <v>3.59</v>
      </c>
      <c r="AL109" s="142"/>
      <c r="AM109" s="35"/>
      <c r="AN109" s="35"/>
      <c r="AO109" s="18"/>
    </row>
    <row r="110" spans="1:41" ht="16" x14ac:dyDescent="0.2">
      <c r="A110" s="315" t="s">
        <v>51</v>
      </c>
      <c r="B110" s="315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5"/>
      <c r="AA110" s="188">
        <f>SUM(AA109,AA105,AA104,AA103,AA102,AA101,AA100,AA96,AA93,AA92,AA86,AA85,AA84,AA72,AA63,AA62,AA45,AA15,AA7)</f>
        <v>1435.0198851257674</v>
      </c>
      <c r="AB110" s="183">
        <f>SUM(AB109,AB105,AB104,AB103,AB102,AB101,AB100,AB96,AB93,AB92,AB86,AB85,AB84,AB72,AB63,AB62,AB45,AB15,AB7)</f>
        <v>1263.7846739354327</v>
      </c>
      <c r="AC110" s="93"/>
      <c r="AD110" s="93">
        <f>SUM(AD109,AD105,AD104,AD103,AD102,AD101,AD100,AD96,AD93,AD92,AD86,AD85,AD84,AD72,AD63,AD62,AD45,AD15,AD7)</f>
        <v>55.161056739532583</v>
      </c>
      <c r="AE110" s="93"/>
      <c r="AF110" s="93">
        <f>SUM(AF109,AF105,AF104,AF103,AF102,AF101,AF100,AF96,AF93,AF92,AF86,AF85,AF84,AF72,AF63,AF62,AF45,AF15,AF7)</f>
        <v>50.432980799386002</v>
      </c>
      <c r="AG110" s="93"/>
      <c r="AH110" s="93">
        <f>SUM(AH109,AH105,AH104,AH103,AH102,AH101,AH100,AH96,AH93,AH92,AH86,AH85,AH84,AH72,AH63,AH62,AH45,AH15,AH7)</f>
        <v>257.48380881853825</v>
      </c>
      <c r="AI110" s="223"/>
      <c r="AJ110" s="188">
        <f>SUM(AJ109,AJ105,AJ104,AJ103,AJ102,AJ101,AJ100,AJ96,AJ93,AJ92,AJ86,AJ85,AJ84,AJ72,AJ63,AJ62,AJ45,AJ15,AJ7)</f>
        <v>1592.3161623466226</v>
      </c>
      <c r="AK110" s="76"/>
      <c r="AL110" s="33"/>
      <c r="AM110" s="18"/>
      <c r="AN110" s="18"/>
      <c r="AO110" s="18"/>
    </row>
  </sheetData>
  <sheetProtection password="CF36" sheet="1" objects="1" scenarios="1"/>
  <mergeCells count="29">
    <mergeCell ref="H1:J1"/>
    <mergeCell ref="K1:Y1"/>
    <mergeCell ref="A3:A4"/>
    <mergeCell ref="B3:B4"/>
    <mergeCell ref="C3:Y3"/>
    <mergeCell ref="A63:A71"/>
    <mergeCell ref="AH3:AH4"/>
    <mergeCell ref="AI3:AI4"/>
    <mergeCell ref="AJ3:AJ4"/>
    <mergeCell ref="AK3:AK4"/>
    <mergeCell ref="AA3:AB3"/>
    <mergeCell ref="AC3:AC4"/>
    <mergeCell ref="AD3:AD4"/>
    <mergeCell ref="AE3:AE4"/>
    <mergeCell ref="AF3:AF4"/>
    <mergeCell ref="AG3:AG4"/>
    <mergeCell ref="Z3:Z4"/>
    <mergeCell ref="AN3:AN4"/>
    <mergeCell ref="A6:B6"/>
    <mergeCell ref="A7:A14"/>
    <mergeCell ref="A15:A44"/>
    <mergeCell ref="A45:A61"/>
    <mergeCell ref="AL3:AL4"/>
    <mergeCell ref="AM3:AM4"/>
    <mergeCell ref="A72:A83"/>
    <mergeCell ref="A86:A91"/>
    <mergeCell ref="A93:A95"/>
    <mergeCell ref="A96:A99"/>
    <mergeCell ref="A110:B110"/>
  </mergeCells>
  <pageMargins left="0.31496062992125984" right="0.31496062992125984" top="0.15748031496062992" bottom="0.15748031496062992" header="0.31496062992125984" footer="0.31496062992125984"/>
  <pageSetup paperSize="9" scale="3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TOTAL</vt:lpstr>
      <vt:lpstr>Vîrsta 1-2 ani</vt:lpstr>
      <vt:lpstr>Vîrsta 3-4 ani</vt:lpstr>
      <vt:lpstr>Vîrsta 5-7 ani</vt:lpstr>
      <vt:lpstr>Диаграмма1</vt:lpstr>
      <vt:lpstr>'Vîrsta 1-2 ani'!Заголовки_для_печати</vt:lpstr>
      <vt:lpstr>'Vîrsta 1-2 ani'!Область_печати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2022-07-06T10:28:27Z</dcterms:modified>
</cp:coreProperties>
</file>